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5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<sst xmlns="http://schemas.openxmlformats.org/spreadsheetml/2006/main" count="202" uniqueCount="113">
  <si>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</si>
  <si>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</si>
  <si>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</si>
  <si>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</si>
  <si>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</si>
  <si>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</si>
  <si>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</si>
  <si>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</si>
  <si>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</si>
  <si>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</si>
  <si>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Quota di utili (perdite) di imprese collegate</t>
  </si>
  <si>
    <t>Proventi finanziari</t>
  </si>
  <si>
    <t>Oneri finanziari</t>
  </si>
  <si>
    <t>Imposte del periodo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</si>
  <si>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</si>
  <si>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</si>
  <si>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</si>
  <si>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</si>
  <si>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</si>
  <si>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</si>
  <si>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</si>
  <si>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</si>
  <si>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</si>
  <si>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</si>
  <si>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</si>
  <si>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</si>
  <si>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</si>
  <si>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</si>
  <si>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</si>
  <si>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</si>
  <si>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</si>
  <si>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</si>
  <si>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</si>
  <si>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</si>
  <si>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</si>
  <si>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</si>
  <si>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</si>
  <si>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</si>
  <si>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</si>
  <si>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</si>
  <si>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</si>
  <si>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</si>
  <si>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</si>
  <si>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</si>
  <si>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</si>
  <si>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</si>
  <si>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</si>
  <si>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</si>
  <si>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</si>
  <si>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</si>
  <si>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</si>
  <si>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</si>
  <si>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</si>
  <si>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</si>
  <si>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</si>
  <si>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</si>
  <si>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</si>
  <si>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</si>
  <si>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</si>
  <si>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</si>
  <si>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</si>
  <si>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</si>
  <si>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</si>
  <si>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</si>
  <si>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</si>
  <si>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</si>
  <si>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</si>
  <si>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</si>
  <si>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</si>
  <si>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</si>
  <si>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</si>
  <si>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</si>
  <si>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</si>
  <si>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</si>
  <si>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</si>
  <si>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</si>
  <si>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</si>
  <si>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</si>
  <si>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</si>
  <si>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</si>
  <si>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</si>
  <si>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</si>
  <si>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</si>
  <si>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</si>
  <si>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</si>
  <si>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</si>
  <si>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</si>
  <si>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</si>
  <si>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</si>
  <si>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</si>
  <si>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</si>
  <si>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</si>
  <si>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</si>
  <si>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</si>
  <si>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</si>
  <si>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</si>
  <si>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>Passività</t>
  </si>
  <si>
    <t>Patrimonio netto</t>
  </si>
  <si>
    <t>Attività destinate alla vendita</t>
  </si>
  <si>
    <t>Passività associabili ad attività destinate alla vendita</t>
  </si>
  <si>
    <t>Diritti d'uso</t>
  </si>
  <si>
    <t>Passività finanziarie correnti</t>
  </si>
  <si>
    <t>Passività finanziarie non correnti</t>
  </si>
  <si>
    <t xml:space="preserve"> </t>
  </si>
  <si>
    <t xml:space="preserve">  </t>
  </si>
  <si>
    <t xml:space="preserve">Crediti commerciali </t>
  </si>
  <si>
    <t xml:space="preserve">Passività correnti per leasing </t>
  </si>
  <si>
    <t xml:space="preserve">Passività non correnti per leasing </t>
  </si>
  <si>
    <r>
      <t xml:space="preserve">Stato patrimoniale                                                             </t>
    </r>
    <r>
      <rPr>
        <b/>
        <i/>
        <sz val="10"/>
        <color indexed="9"/>
        <rFont val="Arial Narrow"/>
        <family val="2"/>
      </rPr>
      <t xml:space="preserve"> milioni di € </t>
    </r>
  </si>
  <si>
    <t>Attività finanziarie non correnti</t>
  </si>
  <si>
    <t>Utile operativo adjusted</t>
  </si>
  <si>
    <t>Utile prima delle imposte adjusted</t>
  </si>
  <si>
    <t>Utile netto dell’esercizio adjusted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</si>
</sst>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-mmm\-yyyy"/>
    <numFmt numFmtId="179" formatCode="0.0"/>
    <numFmt numFmtId="180" formatCode="#,##0;\(#,##0.0\)"/>
    <numFmt numFmtId="181" formatCode="#,##0.0;\(#,##0.00\)"/>
    <numFmt numFmtId="182" formatCode="0.0%"/>
    <numFmt numFmtId="183" formatCode="#,##0.0"/>
    <numFmt numFmtId="184" formatCode="\+#,##0.0;\-#,##0.0"/>
    <numFmt numFmtId="185" formatCode="\+0.0%;\-0.0%"/>
    <numFmt numFmtId="186" formatCode="#,##0.0;\-#,##0.0"/>
    <numFmt numFmtId="187" formatCode="\+0.0%"/>
    <numFmt numFmtId="188" formatCode="\+0.0%;\(0.0%\)"/>
    <numFmt numFmtId="189" formatCode="_-* #,##0.0_-;\-* #,##0.0_-;_-* &quot;-&quot;??_-;_-@_-"/>
    <numFmt numFmtId="190" formatCode="\+#,##0.0;\(#,##0.0\)"/>
    <numFmt numFmtId="191" formatCode="0.0%;\(0.0%\)"/>
    <numFmt numFmtId="192" formatCode="#,##0.0;\(#,##0.0\)"/>
    <numFmt numFmtId="193" formatCode="\(#,##0.0\);\+#,##0.0"/>
    <numFmt numFmtId="194" formatCode="\+#,##0;\(#,##0\)"/>
    <numFmt numFmtId="195" formatCode="#,##0.000;\(#,##0.000\)"/>
    <numFmt numFmtId="196" formatCode="[$-809]dd\ mmmm\ yyyy"/>
    <numFmt numFmtId="197" formatCode="#,##0.0;\(#,##0.0\);\-"/>
    <numFmt numFmtId="198" formatCode="#,##0.0_ ;\-#,##0.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[$-410]dddd\ d\ mmmm\ yyyy"/>
    <numFmt numFmtId="204" formatCode="[$-410]d\-mmm\-yy;@"/>
    <numFmt numFmtId="205" formatCode="[$-410]dd\-mmm\-yy;@"/>
  </numFmts>
  <fonts count="84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i/>
      <sz val="10"/>
      <color indexed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5" fillId="34" borderId="1" applyNumberFormat="0" applyAlignment="0" applyProtection="0"/>
    <xf numFmtId="0" fontId="25" fillId="5" borderId="2" applyNumberFormat="0" applyAlignment="0" applyProtection="0"/>
    <xf numFmtId="0" fontId="66" fillId="0" borderId="3" applyNumberFormat="0" applyFill="0" applyAlignment="0" applyProtection="0"/>
    <xf numFmtId="0" fontId="67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8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9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70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58" borderId="0" applyNumberFormat="0" applyBorder="0" applyAlignment="0" applyProtection="0"/>
    <xf numFmtId="0" fontId="79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86" fontId="8" fillId="61" borderId="0" xfId="0" applyNumberFormat="1" applyFont="1" applyFill="1" applyBorder="1" applyAlignment="1">
      <alignment wrapText="1"/>
    </xf>
    <xf numFmtId="191" fontId="13" fillId="61" borderId="0" xfId="0" applyNumberFormat="1" applyFont="1" applyFill="1" applyBorder="1" applyAlignment="1">
      <alignment wrapText="1"/>
    </xf>
    <xf numFmtId="190" fontId="8" fillId="61" borderId="0" xfId="0" applyNumberFormat="1" applyFont="1" applyFill="1" applyBorder="1" applyAlignment="1">
      <alignment wrapText="1"/>
    </xf>
    <xf numFmtId="188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80" fontId="9" fillId="61" borderId="0" xfId="0" applyNumberFormat="1" applyFont="1" applyFill="1" applyBorder="1" applyAlignment="1">
      <alignment wrapText="1"/>
    </xf>
    <xf numFmtId="193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181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9" fontId="8" fillId="61" borderId="27" xfId="0" applyNumberFormat="1" applyFont="1" applyFill="1" applyBorder="1" applyAlignment="1">
      <alignment wrapText="1"/>
    </xf>
    <xf numFmtId="191" fontId="14" fillId="61" borderId="27" xfId="0" applyNumberFormat="1" applyFont="1" applyFill="1" applyBorder="1" applyAlignment="1">
      <alignment wrapText="1"/>
    </xf>
    <xf numFmtId="190" fontId="8" fillId="61" borderId="27" xfId="0" applyNumberFormat="1" applyFont="1" applyFill="1" applyBorder="1" applyAlignment="1">
      <alignment wrapText="1"/>
    </xf>
    <xf numFmtId="188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94" fontId="9" fillId="61" borderId="34" xfId="0" applyNumberFormat="1" applyFont="1" applyFill="1" applyBorder="1" applyAlignment="1">
      <alignment wrapText="1"/>
    </xf>
    <xf numFmtId="188" fontId="9" fillId="61" borderId="35" xfId="88" applyNumberFormat="1" applyFont="1" applyFill="1" applyBorder="1" applyAlignment="1">
      <alignment wrapText="1"/>
    </xf>
    <xf numFmtId="179" fontId="11" fillId="61" borderId="0" xfId="0" applyNumberFormat="1" applyFont="1" applyFill="1" applyAlignment="1">
      <alignment/>
    </xf>
    <xf numFmtId="179" fontId="0" fillId="61" borderId="0" xfId="0" applyNumberFormat="1" applyFill="1" applyAlignment="1">
      <alignment/>
    </xf>
    <xf numFmtId="182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80" fillId="62" borderId="31" xfId="0" applyFont="1" applyFill="1" applyBorder="1" applyAlignment="1">
      <alignment horizontal="left" vertical="center" wrapText="1"/>
    </xf>
    <xf numFmtId="15" fontId="81" fillId="62" borderId="27" xfId="0" applyNumberFormat="1" applyFont="1" applyFill="1" applyBorder="1" applyAlignment="1">
      <alignment horizontal="center" vertical="center" wrapText="1"/>
    </xf>
    <xf numFmtId="0" fontId="81" fillId="62" borderId="27" xfId="0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15" fontId="80" fillId="62" borderId="32" xfId="0" applyNumberFormat="1" applyFont="1" applyFill="1" applyBorder="1" applyAlignment="1">
      <alignment horizontal="center" vertical="center" wrapText="1"/>
    </xf>
    <xf numFmtId="0" fontId="80" fillId="62" borderId="32" xfId="0" applyFont="1" applyFill="1" applyBorder="1" applyAlignment="1">
      <alignment horizontal="center" vertical="center" wrapText="1"/>
    </xf>
    <xf numFmtId="0" fontId="81" fillId="62" borderId="31" xfId="0" applyFont="1" applyFill="1" applyBorder="1" applyAlignment="1">
      <alignment horizontal="left" vertical="center" wrapText="1"/>
    </xf>
    <xf numFmtId="181" fontId="8" fillId="61" borderId="27" xfId="0" applyNumberFormat="1" applyFont="1" applyFill="1" applyBorder="1" applyAlignment="1">
      <alignment wrapText="1"/>
    </xf>
    <xf numFmtId="189" fontId="9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83" fontId="8" fillId="61" borderId="27" xfId="0" applyNumberFormat="1" applyFont="1" applyFill="1" applyBorder="1" applyAlignment="1">
      <alignment wrapText="1"/>
    </xf>
    <xf numFmtId="182" fontId="14" fillId="61" borderId="27" xfId="0" applyNumberFormat="1" applyFont="1" applyFill="1" applyBorder="1" applyAlignment="1">
      <alignment wrapText="1"/>
    </xf>
    <xf numFmtId="188" fontId="8" fillId="61" borderId="32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181" fontId="11" fillId="61" borderId="0" xfId="0" applyNumberFormat="1" applyFont="1" applyFill="1" applyAlignment="1">
      <alignment/>
    </xf>
    <xf numFmtId="188" fontId="8" fillId="61" borderId="30" xfId="0" applyNumberFormat="1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0" fontId="80" fillId="63" borderId="31" xfId="0" applyFont="1" applyFill="1" applyBorder="1" applyAlignment="1">
      <alignment horizontal="left" vertical="center" wrapText="1"/>
    </xf>
    <xf numFmtId="15" fontId="81" fillId="63" borderId="27" xfId="0" applyNumberFormat="1" applyFont="1" applyFill="1" applyBorder="1" applyAlignment="1">
      <alignment horizontal="center" vertical="center" wrapText="1"/>
    </xf>
    <xf numFmtId="0" fontId="81" fillId="63" borderId="27" xfId="0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15" fontId="80" fillId="63" borderId="32" xfId="0" applyNumberFormat="1" applyFont="1" applyFill="1" applyBorder="1" applyAlignment="1">
      <alignment horizontal="center" vertical="center" wrapText="1"/>
    </xf>
    <xf numFmtId="0" fontId="81" fillId="63" borderId="31" xfId="0" applyFont="1" applyFill="1" applyBorder="1" applyAlignment="1">
      <alignment horizontal="left" vertical="center" wrapText="1"/>
    </xf>
    <xf numFmtId="0" fontId="80" fillId="63" borderId="32" xfId="0" applyFont="1" applyFill="1" applyBorder="1" applyAlignment="1">
      <alignment horizontal="center" vertical="center" wrapText="1"/>
    </xf>
    <xf numFmtId="183" fontId="9" fillId="61" borderId="0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9" fontId="9" fillId="61" borderId="34" xfId="0" applyNumberFormat="1" applyFont="1" applyFill="1" applyBorder="1" applyAlignment="1">
      <alignment wrapText="1"/>
    </xf>
    <xf numFmtId="190" fontId="9" fillId="61" borderId="34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80" fillId="64" borderId="31" xfId="0" applyFont="1" applyFill="1" applyBorder="1" applyAlignment="1">
      <alignment horizontal="left" vertical="center" wrapText="1"/>
    </xf>
    <xf numFmtId="15" fontId="81" fillId="64" borderId="27" xfId="0" applyNumberFormat="1" applyFont="1" applyFill="1" applyBorder="1" applyAlignment="1">
      <alignment horizontal="center" vertical="center" wrapText="1"/>
    </xf>
    <xf numFmtId="0" fontId="81" fillId="64" borderId="27" xfId="0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80" fillId="64" borderId="32" xfId="0" applyNumberFormat="1" applyFont="1" applyFill="1" applyBorder="1" applyAlignment="1">
      <alignment horizontal="center" vertical="center" wrapText="1"/>
    </xf>
    <xf numFmtId="0" fontId="80" fillId="64" borderId="32" xfId="0" applyFont="1" applyFill="1" applyBorder="1" applyAlignment="1">
      <alignment horizontal="center" vertical="center" wrapText="1"/>
    </xf>
    <xf numFmtId="0" fontId="81" fillId="64" borderId="31" xfId="0" applyFont="1" applyFill="1" applyBorder="1" applyAlignment="1">
      <alignment horizontal="left" vertical="center" wrapText="1"/>
    </xf>
    <xf numFmtId="186" fontId="8" fillId="61" borderId="27" xfId="0" applyNumberFormat="1" applyFont="1" applyFill="1" applyBorder="1" applyAlignment="1">
      <alignment wrapText="1"/>
    </xf>
    <xf numFmtId="179" fontId="8" fillId="61" borderId="0" xfId="0" applyNumberFormat="1" applyFont="1" applyFill="1" applyBorder="1" applyAlignment="1">
      <alignment wrapText="1"/>
    </xf>
    <xf numFmtId="189" fontId="9" fillId="61" borderId="34" xfId="80" applyNumberFormat="1" applyFont="1" applyFill="1" applyBorder="1" applyAlignment="1">
      <alignment wrapText="1"/>
    </xf>
    <xf numFmtId="185" fontId="9" fillId="61" borderId="35" xfId="0" applyNumberFormat="1" applyFont="1" applyFill="1" applyBorder="1" applyAlignment="1">
      <alignment wrapText="1"/>
    </xf>
    <xf numFmtId="186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82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80" fillId="65" borderId="31" xfId="0" applyFont="1" applyFill="1" applyBorder="1" applyAlignment="1">
      <alignment horizontal="left" vertical="center" wrapText="1"/>
    </xf>
    <xf numFmtId="15" fontId="81" fillId="65" borderId="27" xfId="0" applyNumberFormat="1" applyFont="1" applyFill="1" applyBorder="1" applyAlignment="1">
      <alignment horizontal="center" vertical="center" wrapText="1"/>
    </xf>
    <xf numFmtId="0" fontId="81" fillId="65" borderId="27" xfId="0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15" fontId="80" fillId="65" borderId="32" xfId="0" applyNumberFormat="1" applyFont="1" applyFill="1" applyBorder="1" applyAlignment="1">
      <alignment horizontal="center" vertical="center" wrapText="1"/>
    </xf>
    <xf numFmtId="0" fontId="80" fillId="65" borderId="32" xfId="0" applyFont="1" applyFill="1" applyBorder="1" applyAlignment="1">
      <alignment horizontal="center" vertical="center" wrapText="1"/>
    </xf>
    <xf numFmtId="0" fontId="81" fillId="65" borderId="31" xfId="0" applyFont="1" applyFill="1" applyBorder="1" applyAlignment="1">
      <alignment horizontal="left" vertical="center" wrapText="1"/>
    </xf>
    <xf numFmtId="182" fontId="8" fillId="61" borderId="0" xfId="0" applyNumberFormat="1" applyFont="1" applyFill="1" applyBorder="1" applyAlignment="1">
      <alignment wrapText="1"/>
    </xf>
    <xf numFmtId="183" fontId="8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9" fontId="13" fillId="61" borderId="0" xfId="80" applyNumberFormat="1" applyFont="1" applyFill="1" applyBorder="1" applyAlignment="1">
      <alignment wrapText="1"/>
    </xf>
    <xf numFmtId="190" fontId="13" fillId="61" borderId="0" xfId="0" applyNumberFormat="1" applyFont="1" applyFill="1" applyBorder="1" applyAlignment="1">
      <alignment wrapText="1"/>
    </xf>
    <xf numFmtId="185" fontId="13" fillId="61" borderId="30" xfId="0" applyNumberFormat="1" applyFont="1" applyFill="1" applyBorder="1" applyAlignment="1">
      <alignment wrapText="1"/>
    </xf>
    <xf numFmtId="183" fontId="9" fillId="61" borderId="34" xfId="0" applyNumberFormat="1" applyFont="1" applyFill="1" applyBorder="1" applyAlignment="1">
      <alignment wrapText="1"/>
    </xf>
    <xf numFmtId="190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85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80" fillId="66" borderId="31" xfId="0" applyFont="1" applyFill="1" applyBorder="1" applyAlignment="1">
      <alignment horizontal="left" vertical="center" wrapText="1"/>
    </xf>
    <xf numFmtId="15" fontId="81" fillId="66" borderId="27" xfId="0" applyNumberFormat="1" applyFont="1" applyFill="1" applyBorder="1" applyAlignment="1">
      <alignment horizontal="center" vertical="center" wrapText="1"/>
    </xf>
    <xf numFmtId="0" fontId="81" fillId="66" borderId="27" xfId="0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15" fontId="80" fillId="66" borderId="32" xfId="0" applyNumberFormat="1" applyFont="1" applyFill="1" applyBorder="1" applyAlignment="1">
      <alignment horizontal="center" vertical="center" wrapText="1"/>
    </xf>
    <xf numFmtId="0" fontId="80" fillId="66" borderId="32" xfId="0" applyFont="1" applyFill="1" applyBorder="1" applyAlignment="1">
      <alignment horizontal="center" vertical="center" wrapText="1"/>
    </xf>
    <xf numFmtId="0" fontId="81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2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3" fillId="64" borderId="27" xfId="84" applyFont="1" applyFill="1" applyBorder="1" applyAlignment="1" applyProtection="1">
      <alignment horizontal="left" vertical="center"/>
      <protection hidden="1"/>
    </xf>
    <xf numFmtId="178" fontId="83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8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92" fontId="1" fillId="61" borderId="0" xfId="84" applyNumberFormat="1" applyFont="1" applyFill="1" applyBorder="1" applyProtection="1">
      <alignment/>
      <protection locked="0"/>
    </xf>
    <xf numFmtId="192" fontId="24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Protection="1">
      <alignment/>
      <protection hidden="1"/>
    </xf>
    <xf numFmtId="192" fontId="6" fillId="61" borderId="27" xfId="84" applyNumberFormat="1" applyFont="1" applyFill="1" applyBorder="1" applyProtection="1">
      <alignment/>
      <protection locked="0"/>
    </xf>
    <xf numFmtId="192" fontId="6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Alignment="1" applyProtection="1">
      <alignment horizontal="right"/>
      <protection hidden="1"/>
    </xf>
    <xf numFmtId="192" fontId="5" fillId="61" borderId="0" xfId="84" applyNumberFormat="1" applyFont="1" applyFill="1" applyAlignment="1" applyProtection="1">
      <alignment horizontal="right"/>
      <protection hidden="1"/>
    </xf>
    <xf numFmtId="192" fontId="1" fillId="61" borderId="34" xfId="84" applyNumberFormat="1" applyFont="1" applyFill="1" applyBorder="1" applyProtection="1">
      <alignment/>
      <protection locked="0"/>
    </xf>
    <xf numFmtId="195" fontId="1" fillId="61" borderId="0" xfId="84" applyNumberFormat="1" applyFont="1" applyFill="1" applyBorder="1" applyProtection="1">
      <alignment/>
      <protection locked="0"/>
    </xf>
    <xf numFmtId="195" fontId="1" fillId="61" borderId="34" xfId="84" applyNumberFormat="1" applyFont="1" applyFill="1" applyBorder="1" applyProtection="1">
      <alignment/>
      <protection locked="0"/>
    </xf>
    <xf numFmtId="186" fontId="2" fillId="60" borderId="27" xfId="84" applyNumberFormat="1" applyFont="1" applyFill="1" applyBorder="1" applyAlignment="1" applyProtection="1">
      <alignment vertical="center"/>
      <protection hidden="1"/>
    </xf>
    <xf numFmtId="186" fontId="4" fillId="61" borderId="0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Border="1" applyAlignment="1" applyProtection="1">
      <alignment vertical="center"/>
      <protection hidden="1"/>
    </xf>
    <xf numFmtId="186" fontId="2" fillId="15" borderId="28" xfId="84" applyNumberFormat="1" applyFont="1" applyFill="1" applyBorder="1" applyAlignment="1" applyProtection="1">
      <alignment horizontal="right" vertical="center"/>
      <protection hidden="1"/>
    </xf>
    <xf numFmtId="186" fontId="1" fillId="61" borderId="0" xfId="0" applyNumberFormat="1" applyFont="1" applyFill="1" applyAlignment="1">
      <alignment/>
    </xf>
    <xf numFmtId="186" fontId="4" fillId="54" borderId="27" xfId="84" applyNumberFormat="1" applyFont="1" applyFill="1" applyBorder="1" applyAlignment="1" applyProtection="1">
      <alignment horizontal="center" vertical="center"/>
      <protection hidden="1"/>
    </xf>
    <xf numFmtId="186" fontId="4" fillId="61" borderId="36" xfId="84" applyNumberFormat="1" applyFont="1" applyFill="1" applyBorder="1" applyAlignment="1" applyProtection="1">
      <alignment vertical="center"/>
      <protection hidden="1"/>
    </xf>
    <xf numFmtId="186" fontId="49" fillId="61" borderId="34" xfId="84" applyNumberFormat="1" applyFont="1" applyFill="1" applyBorder="1" applyAlignment="1" applyProtection="1">
      <alignment vertical="center"/>
      <protection hidden="1"/>
    </xf>
    <xf numFmtId="186" fontId="49" fillId="61" borderId="38" xfId="84" applyNumberFormat="1" applyFont="1" applyFill="1" applyBorder="1" applyAlignment="1" applyProtection="1">
      <alignment vertical="center"/>
      <protection hidden="1"/>
    </xf>
    <xf numFmtId="186" fontId="2" fillId="61" borderId="36" xfId="84" applyNumberFormat="1" applyFont="1" applyFill="1" applyBorder="1" applyAlignment="1" applyProtection="1">
      <alignment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8" fontId="6" fillId="67" borderId="27" xfId="84" applyNumberFormat="1" applyFont="1" applyFill="1" applyBorder="1" applyAlignment="1" applyProtection="1" quotePrefix="1">
      <alignment horizontal="right" vertical="center" wrapText="1"/>
      <protection/>
    </xf>
    <xf numFmtId="178" fontId="83" fillId="66" borderId="27" xfId="84" applyNumberFormat="1" applyFont="1" applyFill="1" applyBorder="1" applyAlignment="1" applyProtection="1" quotePrefix="1">
      <alignment horizontal="right" vertical="center" wrapText="1"/>
      <protection/>
    </xf>
    <xf numFmtId="178" fontId="83" fillId="65" borderId="27" xfId="84" applyNumberFormat="1" applyFont="1" applyFill="1" applyBorder="1" applyAlignment="1" applyProtection="1" quotePrefix="1">
      <alignment horizontal="right" vertical="center" wrapText="1"/>
      <protection/>
    </xf>
    <xf numFmtId="178" fontId="83" fillId="63" borderId="27" xfId="84" applyNumberFormat="1" applyFont="1" applyFill="1" applyBorder="1" applyAlignment="1" applyProtection="1" quotePrefix="1">
      <alignment horizontal="right" vertical="center" wrapText="1"/>
      <protection/>
    </xf>
    <xf numFmtId="178" fontId="83" fillId="62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186" fontId="2" fillId="61" borderId="0" xfId="84" applyNumberFormat="1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27" xfId="84" applyFont="1" applyFill="1" applyBorder="1" applyAlignment="1" applyProtection="1">
      <alignment vertical="center" wrapText="1"/>
      <protection hidden="1"/>
    </xf>
    <xf numFmtId="186" fontId="49" fillId="61" borderId="27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Alignment="1" applyProtection="1">
      <alignment horizontal="right" vertical="center"/>
      <protection hidden="1"/>
    </xf>
    <xf numFmtId="191" fontId="8" fillId="61" borderId="32" xfId="0" applyNumberFormat="1" applyFont="1" applyFill="1" applyBorder="1" applyAlignment="1">
      <alignment wrapText="1"/>
    </xf>
    <xf numFmtId="186" fontId="49" fillId="61" borderId="0" xfId="84" applyNumberFormat="1" applyFont="1" applyFill="1" applyAlignment="1" applyProtection="1">
      <alignment vertical="center"/>
      <protection hidden="1"/>
    </xf>
    <xf numFmtId="186" fontId="49" fillId="61" borderId="0" xfId="84" applyNumberFormat="1" applyFont="1" applyFill="1" applyAlignment="1" applyProtection="1" quotePrefix="1">
      <alignment horizontal="right" vertical="center"/>
      <protection hidden="1"/>
    </xf>
    <xf numFmtId="186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86" fontId="49" fillId="61" borderId="0" xfId="84" applyNumberFormat="1" applyFont="1" applyFill="1" applyBorder="1" applyAlignment="1" applyProtection="1">
      <alignment horizontal="right"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3" width="10.28125" style="9" bestFit="1" customWidth="1"/>
    <col min="4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29"/>
      <c r="H3" s="129"/>
      <c r="I3" s="129"/>
    </row>
    <row r="4" spans="1:9" ht="12.75">
      <c r="A4" s="130" t="s">
        <v>80</v>
      </c>
      <c r="B4" s="147"/>
      <c r="C4" s="147"/>
      <c r="G4" s="148"/>
      <c r="H4" s="149"/>
      <c r="I4" s="149"/>
    </row>
    <row r="5" spans="1:9" ht="12.75">
      <c r="A5" s="1" t="s">
        <v>93</v>
      </c>
      <c r="B5" s="171">
        <v>44651</v>
      </c>
      <c r="C5" s="171">
        <v>45016</v>
      </c>
      <c r="G5" s="133"/>
      <c r="H5" s="129"/>
      <c r="I5" s="129"/>
    </row>
    <row r="6" spans="1:9" ht="12.75">
      <c r="A6" s="132" t="s">
        <v>0</v>
      </c>
      <c r="B6" s="150">
        <v>5312</v>
      </c>
      <c r="C6" s="150">
        <v>5628.9</v>
      </c>
      <c r="G6" s="133"/>
      <c r="H6" s="129"/>
      <c r="I6" s="129"/>
    </row>
    <row r="7" spans="1:9" ht="12" customHeight="1">
      <c r="A7" s="132" t="s">
        <v>1</v>
      </c>
      <c r="B7" s="150">
        <v>0</v>
      </c>
      <c r="C7" s="150">
        <v>0</v>
      </c>
      <c r="G7" s="134"/>
      <c r="H7" s="129"/>
      <c r="I7" s="129"/>
    </row>
    <row r="8" spans="1:9" ht="12.75">
      <c r="A8" s="132" t="s">
        <v>2</v>
      </c>
      <c r="B8" s="150">
        <v>100.7</v>
      </c>
      <c r="C8" s="150">
        <v>121.2</v>
      </c>
      <c r="G8" s="133"/>
      <c r="H8" s="129"/>
      <c r="I8" s="129"/>
    </row>
    <row r="9" spans="1:9" ht="12.75">
      <c r="A9" s="135" t="s">
        <v>89</v>
      </c>
      <c r="B9" s="151">
        <v>0</v>
      </c>
      <c r="C9" s="151">
        <v>0</v>
      </c>
      <c r="G9" s="133"/>
      <c r="H9" s="129"/>
      <c r="I9" s="129"/>
    </row>
    <row r="10" spans="1:9" ht="12.75">
      <c r="A10" s="132" t="s">
        <v>3</v>
      </c>
      <c r="B10" s="152"/>
      <c r="C10" s="152"/>
      <c r="G10" s="133"/>
      <c r="H10" s="129"/>
      <c r="I10" s="129"/>
    </row>
    <row r="11" spans="1:9" ht="12.75">
      <c r="A11" s="136" t="s">
        <v>4</v>
      </c>
      <c r="B11" s="150">
        <v>-4306.7</v>
      </c>
      <c r="C11" s="150">
        <v>-4484.1</v>
      </c>
      <c r="G11" s="133"/>
      <c r="H11" s="129"/>
      <c r="I11" s="129"/>
    </row>
    <row r="12" spans="1:9" ht="12.75">
      <c r="A12" s="132" t="s">
        <v>5</v>
      </c>
      <c r="B12" s="150">
        <v>-573.3</v>
      </c>
      <c r="C12" s="150">
        <v>-684.7</v>
      </c>
      <c r="G12" s="133"/>
      <c r="H12" s="129"/>
      <c r="I12" s="129"/>
    </row>
    <row r="13" spans="1:9" ht="12.75">
      <c r="A13" s="132" t="s">
        <v>6</v>
      </c>
      <c r="B13" s="150">
        <v>-154.5</v>
      </c>
      <c r="C13" s="150">
        <v>-165.4</v>
      </c>
      <c r="G13" s="137"/>
      <c r="H13" s="138"/>
      <c r="I13" s="138"/>
    </row>
    <row r="14" spans="1:9" ht="12.75">
      <c r="A14" s="132" t="s">
        <v>7</v>
      </c>
      <c r="B14" s="150">
        <v>-153.9</v>
      </c>
      <c r="C14" s="150">
        <v>-174.1</v>
      </c>
      <c r="G14" s="133"/>
      <c r="H14" s="129"/>
      <c r="I14" s="129"/>
    </row>
    <row r="15" spans="1:9" ht="12.75">
      <c r="A15" s="132" t="s">
        <v>8</v>
      </c>
      <c r="B15" s="150">
        <v>-17.2</v>
      </c>
      <c r="C15" s="150">
        <v>-19.2</v>
      </c>
      <c r="G15" s="133"/>
      <c r="H15" s="129"/>
      <c r="I15" s="129"/>
    </row>
    <row r="16" spans="1:9" ht="12.75">
      <c r="A16" s="132" t="s">
        <v>9</v>
      </c>
      <c r="B16" s="150">
        <v>14.1</v>
      </c>
      <c r="C16" s="150">
        <v>13.5</v>
      </c>
      <c r="G16" s="133"/>
      <c r="H16" s="129"/>
      <c r="I16" s="129"/>
    </row>
    <row r="17" spans="1:9" ht="12.75">
      <c r="A17" s="132"/>
      <c r="B17" s="152"/>
      <c r="C17" s="152"/>
      <c r="G17" s="137"/>
      <c r="H17" s="138"/>
      <c r="I17" s="138"/>
    </row>
    <row r="18" spans="1:9" ht="12.75">
      <c r="A18" s="139" t="s">
        <v>110</v>
      </c>
      <c r="B18" s="153">
        <f>SUM(B6:B16)</f>
        <v>221.20000000000005</v>
      </c>
      <c r="C18" s="153">
        <f>SUM(C6:C16)</f>
        <v>236.09999999999908</v>
      </c>
      <c r="G18" s="137"/>
      <c r="H18" s="138"/>
      <c r="I18" s="138"/>
    </row>
    <row r="19" spans="1:9" ht="12.75">
      <c r="A19" s="132"/>
      <c r="B19" s="154"/>
      <c r="C19" s="154"/>
      <c r="G19" s="133"/>
      <c r="H19" s="129"/>
      <c r="I19" s="129"/>
    </row>
    <row r="20" spans="1:9" ht="12.75">
      <c r="A20" s="141" t="s">
        <v>10</v>
      </c>
      <c r="B20" s="155">
        <v>2.9</v>
      </c>
      <c r="C20" s="155">
        <v>2.7</v>
      </c>
      <c r="G20" s="137"/>
      <c r="H20" s="138"/>
      <c r="I20" s="138"/>
    </row>
    <row r="21" spans="1:9" ht="12.75">
      <c r="A21" s="132" t="s">
        <v>11</v>
      </c>
      <c r="B21" s="155">
        <v>10.6</v>
      </c>
      <c r="C21" s="155">
        <v>26.3</v>
      </c>
      <c r="G21" s="133"/>
      <c r="H21" s="140"/>
      <c r="I21" s="140"/>
    </row>
    <row r="22" spans="1:9" ht="12.75">
      <c r="A22" s="132" t="s">
        <v>12</v>
      </c>
      <c r="B22" s="155">
        <v>-43</v>
      </c>
      <c r="C22" s="155">
        <v>-73.4</v>
      </c>
      <c r="G22" s="137"/>
      <c r="H22" s="138"/>
      <c r="I22" s="138"/>
    </row>
    <row r="23" spans="1:9" ht="12.75">
      <c r="A23" s="135" t="s">
        <v>89</v>
      </c>
      <c r="B23" s="151">
        <v>0</v>
      </c>
      <c r="C23" s="151">
        <v>0</v>
      </c>
      <c r="G23" s="133"/>
      <c r="H23" s="140"/>
      <c r="I23" s="140"/>
    </row>
    <row r="24" spans="1:9" ht="12.75">
      <c r="A24" s="135"/>
      <c r="B24" s="155"/>
      <c r="C24" s="155"/>
      <c r="G24" s="133"/>
      <c r="H24" s="129"/>
      <c r="I24" s="129"/>
    </row>
    <row r="25" spans="1:9" ht="12.75">
      <c r="A25" s="141" t="s">
        <v>92</v>
      </c>
      <c r="B25" s="155">
        <v>0</v>
      </c>
      <c r="C25" s="155">
        <v>0</v>
      </c>
      <c r="G25" s="133"/>
      <c r="H25" s="129"/>
      <c r="I25" s="129"/>
    </row>
    <row r="26" spans="1:9" ht="12.75">
      <c r="A26" s="132"/>
      <c r="B26" s="152"/>
      <c r="C26" s="152"/>
      <c r="G26" s="129"/>
      <c r="H26" s="129"/>
      <c r="I26" s="129"/>
    </row>
    <row r="27" spans="1:9" ht="12.75">
      <c r="A27" s="139" t="s">
        <v>111</v>
      </c>
      <c r="B27" s="153">
        <f>SUM(B18:B25)</f>
        <v>191.70000000000005</v>
      </c>
      <c r="C27" s="153">
        <f>SUM(C18:C25)</f>
        <v>191.69999999999905</v>
      </c>
      <c r="G27" s="129"/>
      <c r="H27" s="129"/>
      <c r="I27" s="129"/>
    </row>
    <row r="28" spans="1:9" ht="12.75">
      <c r="A28" s="142"/>
      <c r="B28" s="154"/>
      <c r="C28" s="154"/>
      <c r="G28" s="129"/>
      <c r="H28" s="129"/>
      <c r="I28" s="129"/>
    </row>
    <row r="29" spans="1:3" ht="12.75">
      <c r="A29" s="132" t="s">
        <v>13</v>
      </c>
      <c r="B29" s="155">
        <v>-53.1</v>
      </c>
      <c r="C29" s="155">
        <v>-51.4</v>
      </c>
    </row>
    <row r="30" spans="1:3" ht="12.75">
      <c r="A30" s="135" t="s">
        <v>89</v>
      </c>
      <c r="B30" s="156">
        <v>0</v>
      </c>
      <c r="C30" s="156">
        <v>0</v>
      </c>
    </row>
    <row r="31" spans="1:3" ht="12.75">
      <c r="A31" s="135"/>
      <c r="B31" s="150"/>
      <c r="C31" s="150"/>
    </row>
    <row r="32" spans="1:3" ht="12.75">
      <c r="A32" s="139" t="s">
        <v>112</v>
      </c>
      <c r="B32" s="153">
        <f>SUM(B27:B29)</f>
        <v>138.60000000000005</v>
      </c>
      <c r="C32" s="153">
        <f>SUM(C27:C29)</f>
        <v>140.29999999999905</v>
      </c>
    </row>
    <row r="33" spans="1:3" ht="12.75">
      <c r="A33" s="132" t="s">
        <v>14</v>
      </c>
      <c r="B33" s="150"/>
      <c r="C33" s="150"/>
    </row>
    <row r="34" spans="1:3" ht="12.75">
      <c r="A34" s="132" t="s">
        <v>15</v>
      </c>
      <c r="B34" s="155">
        <f>+B32-B35</f>
        <v>127.30000000000005</v>
      </c>
      <c r="C34" s="155">
        <f>+C32-C35</f>
        <v>128.19999999999905</v>
      </c>
    </row>
    <row r="35" spans="1:3" ht="12.75">
      <c r="A35" s="132" t="s">
        <v>16</v>
      </c>
      <c r="B35" s="155">
        <v>11.3</v>
      </c>
      <c r="C35" s="155">
        <v>12.1</v>
      </c>
    </row>
    <row r="36" spans="1:3" ht="12.75">
      <c r="A36" s="143" t="s">
        <v>17</v>
      </c>
      <c r="B36" s="157"/>
      <c r="C36" s="157"/>
    </row>
    <row r="37" spans="1:3" ht="12.75">
      <c r="A37" s="142" t="s">
        <v>18</v>
      </c>
      <c r="B37" s="158">
        <v>0.087</v>
      </c>
      <c r="C37" s="158">
        <v>0.089</v>
      </c>
    </row>
    <row r="38" spans="1:3" ht="13.5" thickBot="1">
      <c r="A38" s="142" t="s">
        <v>19</v>
      </c>
      <c r="B38" s="159">
        <v>0.087</v>
      </c>
      <c r="C38" s="159">
        <v>0.089</v>
      </c>
    </row>
    <row r="39" spans="1:3" ht="12.75">
      <c r="A39" s="144"/>
      <c r="B39" s="145"/>
      <c r="C39" s="145"/>
    </row>
    <row r="40" ht="12.75">
      <c r="A40" s="14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9:C32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18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2.75">
      <c r="A5" s="130" t="s">
        <v>108</v>
      </c>
      <c r="B5" s="131">
        <v>44926</v>
      </c>
      <c r="C5" s="131">
        <v>45016</v>
      </c>
    </row>
    <row r="6" spans="1:3" ht="12.75">
      <c r="A6" s="2" t="s">
        <v>20</v>
      </c>
      <c r="B6" s="8"/>
      <c r="C6" s="8"/>
    </row>
    <row r="7" spans="1:3" ht="12.75">
      <c r="A7" s="121" t="s">
        <v>21</v>
      </c>
      <c r="B7" s="122"/>
      <c r="C7" s="122"/>
    </row>
    <row r="8" spans="1:3" ht="13.5">
      <c r="A8" s="123" t="s">
        <v>22</v>
      </c>
      <c r="B8" s="181">
        <v>1984.4</v>
      </c>
      <c r="C8" s="186">
        <v>1986.6</v>
      </c>
    </row>
    <row r="9" spans="1:3" ht="13.5">
      <c r="A9" s="178" t="s">
        <v>100</v>
      </c>
      <c r="B9" s="181">
        <v>84.2</v>
      </c>
      <c r="C9" s="186">
        <v>80.5</v>
      </c>
    </row>
    <row r="10" spans="1:3" ht="13.5">
      <c r="A10" s="123" t="s">
        <v>23</v>
      </c>
      <c r="B10" s="181">
        <v>4417.4</v>
      </c>
      <c r="C10" s="186">
        <v>4501.7</v>
      </c>
    </row>
    <row r="11" spans="1:3" ht="13.5">
      <c r="A11" s="123" t="s">
        <v>24</v>
      </c>
      <c r="B11" s="181">
        <v>848.1</v>
      </c>
      <c r="C11" s="186">
        <v>868.2</v>
      </c>
    </row>
    <row r="12" spans="1:3" ht="13.5">
      <c r="A12" s="123" t="s">
        <v>86</v>
      </c>
      <c r="B12" s="181">
        <v>190.3</v>
      </c>
      <c r="C12" s="186">
        <v>208.8</v>
      </c>
    </row>
    <row r="13" spans="1:3" ht="13.5">
      <c r="A13" s="178" t="s">
        <v>109</v>
      </c>
      <c r="B13" s="181">
        <v>151.8</v>
      </c>
      <c r="C13" s="186">
        <v>151.4</v>
      </c>
    </row>
    <row r="14" spans="1:3" ht="13.5">
      <c r="A14" s="123" t="s">
        <v>26</v>
      </c>
      <c r="B14" s="181">
        <v>240.4</v>
      </c>
      <c r="C14" s="186">
        <v>257.4</v>
      </c>
    </row>
    <row r="15" spans="1:3" ht="13.5">
      <c r="A15" s="123" t="s">
        <v>81</v>
      </c>
      <c r="B15" s="181">
        <v>1</v>
      </c>
      <c r="C15" s="186">
        <v>0.6</v>
      </c>
    </row>
    <row r="16" spans="1:3" ht="12.75">
      <c r="A16" s="5"/>
      <c r="B16" s="160">
        <f>SUM(B8:B15)</f>
        <v>7917.6</v>
      </c>
      <c r="C16" s="160">
        <f>SUM(C8:C15)</f>
        <v>8055.199999999999</v>
      </c>
    </row>
    <row r="17" spans="1:3" ht="12.75">
      <c r="A17" s="121" t="s">
        <v>28</v>
      </c>
      <c r="B17" s="161"/>
      <c r="C17" s="161"/>
    </row>
    <row r="18" spans="1:3" ht="13.5">
      <c r="A18" s="178" t="s">
        <v>29</v>
      </c>
      <c r="B18" s="183">
        <v>995.1</v>
      </c>
      <c r="C18" s="162">
        <v>871.5</v>
      </c>
    </row>
    <row r="19" spans="1:3" ht="13.5">
      <c r="A19" s="178" t="s">
        <v>105</v>
      </c>
      <c r="B19" s="183">
        <v>3875</v>
      </c>
      <c r="C19" s="162">
        <v>3249.1</v>
      </c>
    </row>
    <row r="20" spans="1:3" ht="13.5">
      <c r="A20" s="178" t="s">
        <v>25</v>
      </c>
      <c r="B20" s="183">
        <v>77.7</v>
      </c>
      <c r="C20" s="162">
        <v>35.3</v>
      </c>
    </row>
    <row r="21" spans="1:3" ht="13.5">
      <c r="A21" s="178" t="s">
        <v>27</v>
      </c>
      <c r="B21" s="183">
        <v>1622.2</v>
      </c>
      <c r="C21" s="162">
        <v>828.8</v>
      </c>
    </row>
    <row r="22" spans="1:3" ht="13.5">
      <c r="A22" s="178" t="s">
        <v>90</v>
      </c>
      <c r="B22" s="183">
        <v>46</v>
      </c>
      <c r="C22" s="162">
        <v>45.6</v>
      </c>
    </row>
    <row r="23" spans="1:3" ht="13.5">
      <c r="A23" s="178" t="s">
        <v>30</v>
      </c>
      <c r="B23" s="183">
        <v>642.5</v>
      </c>
      <c r="C23" s="162">
        <v>687.1</v>
      </c>
    </row>
    <row r="24" spans="1:3" ht="13.5">
      <c r="A24" s="178" t="s">
        <v>31</v>
      </c>
      <c r="B24" s="183">
        <v>1942.4</v>
      </c>
      <c r="C24" s="162">
        <v>2107.1</v>
      </c>
    </row>
    <row r="25" spans="1:3" ht="12.75">
      <c r="A25" s="5"/>
      <c r="B25" s="160">
        <f>SUM(B18:B24)</f>
        <v>9200.9</v>
      </c>
      <c r="C25" s="160">
        <f>SUM(C18:C24)</f>
        <v>7824.500000000002</v>
      </c>
    </row>
    <row r="26" spans="1:3" ht="13.5">
      <c r="A26" s="178" t="s">
        <v>98</v>
      </c>
      <c r="B26" s="162">
        <v>0</v>
      </c>
      <c r="C26" s="162">
        <v>0</v>
      </c>
    </row>
    <row r="27" spans="1:3" ht="13.5" thickBot="1">
      <c r="A27" s="3" t="s">
        <v>32</v>
      </c>
      <c r="B27" s="163">
        <f>+B16+B25+B26</f>
        <v>17118.5</v>
      </c>
      <c r="C27" s="163">
        <f>+C16+C25+C26</f>
        <v>15879.7</v>
      </c>
    </row>
    <row r="28" spans="2:3" ht="12.75">
      <c r="B28" s="164"/>
      <c r="C28" s="164"/>
    </row>
    <row r="29" spans="2:3" ht="12.75">
      <c r="B29" s="164"/>
      <c r="C29" s="164"/>
    </row>
    <row r="30" spans="1:3" ht="12.75">
      <c r="A30" s="176" t="s">
        <v>97</v>
      </c>
      <c r="B30" s="165"/>
      <c r="C30" s="165"/>
    </row>
    <row r="31" spans="1:3" ht="12.75">
      <c r="A31" s="124" t="s">
        <v>33</v>
      </c>
      <c r="B31" s="166"/>
      <c r="C31" s="166"/>
    </row>
    <row r="32" spans="1:3" ht="13.5">
      <c r="A32" s="125" t="s">
        <v>34</v>
      </c>
      <c r="B32" s="183">
        <v>1450.3</v>
      </c>
      <c r="C32" s="162">
        <v>1447.7</v>
      </c>
    </row>
    <row r="33" spans="1:3" ht="13.5">
      <c r="A33" s="125" t="s">
        <v>35</v>
      </c>
      <c r="B33" s="181">
        <v>1692.9</v>
      </c>
      <c r="C33" s="186">
        <v>1814.5</v>
      </c>
    </row>
    <row r="34" spans="1:3" ht="13.5">
      <c r="A34" s="125" t="s">
        <v>36</v>
      </c>
      <c r="B34" s="167">
        <v>255.2</v>
      </c>
      <c r="C34" s="167">
        <v>194.4</v>
      </c>
    </row>
    <row r="35" spans="1:3" ht="12.75">
      <c r="A35" s="6" t="s">
        <v>37</v>
      </c>
      <c r="B35" s="160">
        <f>SUM(B32:B34)</f>
        <v>3398.3999999999996</v>
      </c>
      <c r="C35" s="160">
        <f>SUM(C32:C34)</f>
        <v>3456.6</v>
      </c>
    </row>
    <row r="36" spans="1:3" ht="13.5">
      <c r="A36" s="126" t="s">
        <v>38</v>
      </c>
      <c r="B36" s="168">
        <v>246.3</v>
      </c>
      <c r="C36" s="168">
        <v>277</v>
      </c>
    </row>
    <row r="37" spans="1:3" ht="12.75">
      <c r="A37" s="6" t="s">
        <v>39</v>
      </c>
      <c r="B37" s="160">
        <f>SUM(B35:B36)</f>
        <v>3644.7</v>
      </c>
      <c r="C37" s="160">
        <f>SUM(C35:C36)</f>
        <v>3733.6</v>
      </c>
    </row>
    <row r="38" spans="1:3" ht="12.75">
      <c r="A38" s="124"/>
      <c r="B38" s="169"/>
      <c r="C38" s="169"/>
    </row>
    <row r="39" spans="1:3" ht="12.75">
      <c r="A39" s="176" t="s">
        <v>96</v>
      </c>
      <c r="B39" s="165"/>
      <c r="C39" s="165"/>
    </row>
    <row r="40" spans="1:3" ht="12.75">
      <c r="A40" s="124"/>
      <c r="B40" s="177"/>
      <c r="C40" s="177"/>
    </row>
    <row r="41" spans="1:3" ht="12.75">
      <c r="A41" s="124" t="s">
        <v>40</v>
      </c>
      <c r="B41" s="161"/>
      <c r="C41" s="161"/>
    </row>
    <row r="42" spans="1:3" ht="13.5">
      <c r="A42" s="126" t="s">
        <v>102</v>
      </c>
      <c r="B42" s="184">
        <v>5689.9</v>
      </c>
      <c r="C42" s="162">
        <v>5108.6</v>
      </c>
    </row>
    <row r="43" spans="1:3" ht="13.5">
      <c r="A43" s="126" t="s">
        <v>107</v>
      </c>
      <c r="B43" s="184">
        <v>55.1</v>
      </c>
      <c r="C43" s="162">
        <v>51.6</v>
      </c>
    </row>
    <row r="44" spans="1:3" ht="13.5">
      <c r="A44" s="125" t="s">
        <v>41</v>
      </c>
      <c r="B44" s="184">
        <v>92</v>
      </c>
      <c r="C44" s="162">
        <v>89.3</v>
      </c>
    </row>
    <row r="45" spans="1:3" ht="13.5">
      <c r="A45" s="125" t="s">
        <v>42</v>
      </c>
      <c r="B45" s="184">
        <v>565.6</v>
      </c>
      <c r="C45" s="162">
        <v>569.8</v>
      </c>
    </row>
    <row r="46" spans="1:3" ht="13.5">
      <c r="A46" s="125" t="s">
        <v>43</v>
      </c>
      <c r="B46" s="184">
        <v>215.7</v>
      </c>
      <c r="C46" s="162">
        <v>190.8</v>
      </c>
    </row>
    <row r="47" spans="1:7" ht="13.5">
      <c r="A47" s="125" t="s">
        <v>81</v>
      </c>
      <c r="B47" s="185">
        <v>6.3</v>
      </c>
      <c r="C47" s="162">
        <v>11.3</v>
      </c>
      <c r="G47" s="119"/>
    </row>
    <row r="48" spans="1:3" ht="12.75">
      <c r="A48" s="7"/>
      <c r="B48" s="160">
        <f>SUM(B42:B47)</f>
        <v>6624.6</v>
      </c>
      <c r="C48" s="160">
        <f>SUM(C42:C47)</f>
        <v>6021.4000000000015</v>
      </c>
    </row>
    <row r="49" spans="1:3" ht="12.75">
      <c r="A49" s="124" t="s">
        <v>44</v>
      </c>
      <c r="B49" s="166"/>
      <c r="C49" s="166"/>
    </row>
    <row r="50" spans="1:7" ht="13.5">
      <c r="A50" s="126" t="s">
        <v>101</v>
      </c>
      <c r="B50" s="184">
        <v>650.1</v>
      </c>
      <c r="C50" s="162">
        <v>879.9</v>
      </c>
      <c r="G50" s="120"/>
    </row>
    <row r="51" spans="1:7" ht="13.5">
      <c r="A51" s="126" t="s">
        <v>106</v>
      </c>
      <c r="B51" s="184">
        <v>21.3</v>
      </c>
      <c r="C51" s="162">
        <v>20.6</v>
      </c>
      <c r="G51" s="120"/>
    </row>
    <row r="52" spans="1:7" ht="13.5">
      <c r="A52" s="125" t="s">
        <v>45</v>
      </c>
      <c r="B52" s="184">
        <v>3093.1</v>
      </c>
      <c r="C52" s="162">
        <v>2631.5</v>
      </c>
      <c r="G52" s="120"/>
    </row>
    <row r="53" spans="1:7" ht="13.5">
      <c r="A53" s="126" t="s">
        <v>91</v>
      </c>
      <c r="B53" s="184">
        <v>17.1</v>
      </c>
      <c r="C53" s="162">
        <v>88.7</v>
      </c>
      <c r="G53" s="120"/>
    </row>
    <row r="54" spans="1:7" ht="13.5">
      <c r="A54" s="125" t="s">
        <v>46</v>
      </c>
      <c r="B54" s="184">
        <v>1720</v>
      </c>
      <c r="C54" s="162">
        <v>1831.8</v>
      </c>
      <c r="G54" s="120"/>
    </row>
    <row r="55" spans="1:7" ht="13.5">
      <c r="A55" s="125" t="s">
        <v>27</v>
      </c>
      <c r="B55" s="185">
        <v>1347.6</v>
      </c>
      <c r="C55" s="162">
        <v>672.2</v>
      </c>
      <c r="G55" s="120"/>
    </row>
    <row r="56" spans="1:3" ht="12.75">
      <c r="A56" s="7"/>
      <c r="B56" s="160">
        <f>SUM(B50:B55)</f>
        <v>6849.200000000001</v>
      </c>
      <c r="C56" s="160">
        <f>SUM(C50:C55)</f>
        <v>6124.7</v>
      </c>
    </row>
    <row r="57" spans="1:3" ht="12.75">
      <c r="A57" s="127" t="s">
        <v>47</v>
      </c>
      <c r="B57" s="169">
        <f>B48+B56</f>
        <v>13473.800000000001</v>
      </c>
      <c r="C57" s="169">
        <f>C48+C56</f>
        <v>12146.100000000002</v>
      </c>
    </row>
    <row r="58" spans="1:3" ht="13.5">
      <c r="A58" s="179" t="s">
        <v>99</v>
      </c>
      <c r="B58" s="180">
        <v>0</v>
      </c>
      <c r="C58" s="180">
        <v>0</v>
      </c>
    </row>
    <row r="59" spans="1:3" ht="12.75">
      <c r="A59" s="4" t="s">
        <v>48</v>
      </c>
      <c r="B59" s="170">
        <f>B37+B57+B58</f>
        <v>17118.5</v>
      </c>
      <c r="C59" s="170">
        <f>C37+C57+C58</f>
        <v>15879.700000000003</v>
      </c>
    </row>
    <row r="60" ht="12.75">
      <c r="A60" s="128"/>
    </row>
    <row r="61" ht="12.75">
      <c r="A61" s="1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9" customWidth="1"/>
    <col min="8" max="16384" width="9.140625" style="9" customWidth="1"/>
  </cols>
  <sheetData>
    <row r="2" spans="1:7" ht="12.75">
      <c r="A2" s="111" t="s">
        <v>94</v>
      </c>
      <c r="B2" s="172">
        <v>44651</v>
      </c>
      <c r="C2" s="112" t="s">
        <v>54</v>
      </c>
      <c r="D2" s="172">
        <v>45016</v>
      </c>
      <c r="E2" s="113" t="s">
        <v>54</v>
      </c>
      <c r="F2" s="114" t="s">
        <v>50</v>
      </c>
      <c r="G2" s="115" t="s">
        <v>51</v>
      </c>
    </row>
    <row r="3" spans="1:7" s="21" customFormat="1" ht="12.75">
      <c r="A3" s="10" t="s">
        <v>55</v>
      </c>
      <c r="B3" s="11">
        <v>3945.18218938</v>
      </c>
      <c r="C3" s="12">
        <f>B3/$B$3</f>
        <v>1</v>
      </c>
      <c r="D3" s="11">
        <v>4019.02998956</v>
      </c>
      <c r="E3" s="12">
        <f>D3/$D$3</f>
        <v>1</v>
      </c>
      <c r="F3" s="13">
        <f>D3-B3</f>
        <v>73.84780017999992</v>
      </c>
      <c r="G3" s="14">
        <f>D3/B3-1</f>
        <v>0.018718476520245497</v>
      </c>
    </row>
    <row r="4" spans="1:7" ht="12.75">
      <c r="A4" s="15" t="s">
        <v>56</v>
      </c>
      <c r="B4" s="16">
        <v>-3707.3513444099995</v>
      </c>
      <c r="C4" s="12">
        <f>B4/$B$3</f>
        <v>-0.9397161313334995</v>
      </c>
      <c r="D4" s="16">
        <v>-3793.72529355</v>
      </c>
      <c r="E4" s="12">
        <f>D4/$D$3</f>
        <v>-0.9439405287854878</v>
      </c>
      <c r="F4" s="17">
        <f>D4-B4</f>
        <v>-86.3739491400006</v>
      </c>
      <c r="G4" s="18">
        <f>D4/B4-1</f>
        <v>0.02329802090925015</v>
      </c>
    </row>
    <row r="5" spans="1:7" ht="12.75">
      <c r="A5" s="15" t="s">
        <v>6</v>
      </c>
      <c r="B5" s="16">
        <v>-36.49585162</v>
      </c>
      <c r="C5" s="12">
        <f>B5/$B$3</f>
        <v>-0.009250739222701261</v>
      </c>
      <c r="D5" s="16">
        <v>-34.33644127999999</v>
      </c>
      <c r="E5" s="12">
        <f>D5/$D$3</f>
        <v>-0.008543464808472134</v>
      </c>
      <c r="F5" s="17">
        <f>D5-B5</f>
        <v>2.159410340000015</v>
      </c>
      <c r="G5" s="18">
        <f>D5/B5-1</f>
        <v>-0.05916865189183973</v>
      </c>
    </row>
    <row r="6" spans="1:7" ht="12.75">
      <c r="A6" s="15" t="s">
        <v>9</v>
      </c>
      <c r="B6" s="19">
        <v>1.2136502599999999</v>
      </c>
      <c r="C6" s="12">
        <f>B6/$B$3</f>
        <v>0.0003076284444523282</v>
      </c>
      <c r="D6" s="19">
        <v>2.8524142</v>
      </c>
      <c r="E6" s="12">
        <f>D6/$D$3</f>
        <v>0.000709727025528436</v>
      </c>
      <c r="F6" s="20">
        <f>D6-B6</f>
        <v>1.6387639400000003</v>
      </c>
      <c r="G6" s="18">
        <f>D6/B6-1</f>
        <v>1.3502769240950854</v>
      </c>
    </row>
    <row r="7" spans="1:13" s="21" customFormat="1" ht="12.75">
      <c r="A7" s="22" t="s">
        <v>57</v>
      </c>
      <c r="B7" s="23">
        <f>SUM(B3:B6)</f>
        <v>202.54864361000074</v>
      </c>
      <c r="C7" s="24">
        <f>B7/$B$3</f>
        <v>0.05134075788825154</v>
      </c>
      <c r="D7" s="23">
        <f>SUM(D3:D6)</f>
        <v>193.82066893000007</v>
      </c>
      <c r="E7" s="24">
        <f>D7/$D$3</f>
        <v>0.048225733431568496</v>
      </c>
      <c r="F7" s="25">
        <f>D7-B7</f>
        <v>-8.72797468000067</v>
      </c>
      <c r="G7" s="26">
        <f>D7/B7-1</f>
        <v>-0.04309075846889421</v>
      </c>
      <c r="M7" s="99"/>
    </row>
    <row r="10" spans="1:5" ht="12.75">
      <c r="A10" s="111" t="s">
        <v>49</v>
      </c>
      <c r="B10" s="172">
        <f>B2</f>
        <v>44651</v>
      </c>
      <c r="C10" s="172">
        <f>D2</f>
        <v>45016</v>
      </c>
      <c r="D10" s="114" t="s">
        <v>50</v>
      </c>
      <c r="E10" s="116" t="s">
        <v>51</v>
      </c>
    </row>
    <row r="11" spans="1:5" ht="12.75">
      <c r="A11" s="10" t="s">
        <v>52</v>
      </c>
      <c r="B11" s="100">
        <v>2091.0119999999997</v>
      </c>
      <c r="C11" s="100">
        <v>2094.375</v>
      </c>
      <c r="D11" s="13">
        <f>C11-B11</f>
        <v>3.3630000000002838</v>
      </c>
      <c r="E11" s="101">
        <f>C11/B11-1</f>
        <v>0.0016083121474197437</v>
      </c>
    </row>
    <row r="12" spans="1:5" ht="12.75">
      <c r="A12" s="15" t="s">
        <v>53</v>
      </c>
      <c r="B12" s="68">
        <v>1177.936766129804</v>
      </c>
      <c r="C12" s="68">
        <v>940.7406675024315</v>
      </c>
      <c r="D12" s="31">
        <f>C12-B12</f>
        <v>-237.19609862737252</v>
      </c>
      <c r="E12" s="32">
        <f>C12/B12-1</f>
        <v>-0.20136573154660697</v>
      </c>
    </row>
    <row r="13" spans="1:5" ht="12.75">
      <c r="A13" s="15" t="s">
        <v>88</v>
      </c>
      <c r="B13" s="68">
        <v>5372.642238</v>
      </c>
      <c r="C13" s="68">
        <v>4101.4748099</v>
      </c>
      <c r="D13" s="31">
        <f>C13-B13</f>
        <v>-1271.1674281000005</v>
      </c>
      <c r="E13" s="29">
        <f>C13/B13-1</f>
        <v>-0.2366000511087819</v>
      </c>
    </row>
    <row r="14" spans="1:5" ht="12.75">
      <c r="A14" s="102" t="s">
        <v>85</v>
      </c>
      <c r="B14" s="103">
        <v>3609</v>
      </c>
      <c r="C14" s="103">
        <v>2635.67</v>
      </c>
      <c r="D14" s="104">
        <f>C14-B14</f>
        <v>-973.3299999999999</v>
      </c>
      <c r="E14" s="105">
        <f>C14/B14-1</f>
        <v>-0.2696952064283735</v>
      </c>
    </row>
    <row r="15" spans="1:5" ht="12.75">
      <c r="A15" s="33" t="s">
        <v>87</v>
      </c>
      <c r="B15" s="106">
        <v>246.45274509796303</v>
      </c>
      <c r="C15" s="106">
        <v>205.94400474953343</v>
      </c>
      <c r="D15" s="107">
        <f>C15-B15</f>
        <v>-40.5087403484296</v>
      </c>
      <c r="E15" s="36">
        <f>C15/B15-1</f>
        <v>-0.1643671703974232</v>
      </c>
    </row>
    <row r="16" spans="1:5" ht="12.75">
      <c r="A16" s="108"/>
      <c r="B16" s="27"/>
      <c r="C16" s="27"/>
      <c r="D16" s="28"/>
      <c r="E16" s="109"/>
    </row>
    <row r="18" spans="1:5" ht="12.75">
      <c r="A18" s="117" t="s">
        <v>58</v>
      </c>
      <c r="B18" s="172">
        <f>B10</f>
        <v>44651</v>
      </c>
      <c r="C18" s="172">
        <f>C10</f>
        <v>45016</v>
      </c>
      <c r="D18" s="114" t="s">
        <v>50</v>
      </c>
      <c r="E18" s="116" t="s">
        <v>51</v>
      </c>
    </row>
    <row r="19" spans="1:5" ht="12.75">
      <c r="A19" s="10" t="s">
        <v>59</v>
      </c>
      <c r="B19" s="85">
        <f>B7</f>
        <v>202.54864361000074</v>
      </c>
      <c r="C19" s="85">
        <f>D7</f>
        <v>193.82066893000007</v>
      </c>
      <c r="D19" s="13">
        <f>C19-B19</f>
        <v>-8.72797468000067</v>
      </c>
      <c r="E19" s="76">
        <f>C19/B19-1</f>
        <v>-0.04309075846889421</v>
      </c>
    </row>
    <row r="20" spans="1:5" ht="12.75">
      <c r="A20" s="15" t="s">
        <v>60</v>
      </c>
      <c r="B20" s="30">
        <v>375.14739534000046</v>
      </c>
      <c r="C20" s="30">
        <v>410.2293263900005</v>
      </c>
      <c r="D20" s="31">
        <f>C20-B20</f>
        <v>35.08193105000004</v>
      </c>
      <c r="E20" s="29">
        <f>C20/B20-1</f>
        <v>0.09351505964263684</v>
      </c>
    </row>
    <row r="21" spans="1:5" ht="12.75">
      <c r="A21" s="89" t="s">
        <v>61</v>
      </c>
      <c r="B21" s="90">
        <f>B19/B20</f>
        <v>0.5399174994309331</v>
      </c>
      <c r="C21" s="90">
        <f>C19/C20</f>
        <v>0.4724690714718355</v>
      </c>
      <c r="D21" s="110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9" customWidth="1"/>
    <col min="8" max="16384" width="9.140625" style="9" customWidth="1"/>
  </cols>
  <sheetData>
    <row r="2" spans="1:7" ht="12.75">
      <c r="A2" s="92" t="s">
        <v>94</v>
      </c>
      <c r="B2" s="173">
        <v>44651</v>
      </c>
      <c r="C2" s="93" t="s">
        <v>54</v>
      </c>
      <c r="D2" s="173">
        <v>45016</v>
      </c>
      <c r="E2" s="94" t="s">
        <v>54</v>
      </c>
      <c r="F2" s="95" t="s">
        <v>50</v>
      </c>
      <c r="G2" s="96" t="s">
        <v>51</v>
      </c>
    </row>
    <row r="3" spans="1:7" s="21" customFormat="1" ht="12.75">
      <c r="A3" s="10" t="s">
        <v>55</v>
      </c>
      <c r="B3" s="11">
        <v>1026.18225154</v>
      </c>
      <c r="C3" s="12">
        <f>B3/$B$3</f>
        <v>1</v>
      </c>
      <c r="D3" s="11">
        <v>1215.1378435499998</v>
      </c>
      <c r="E3" s="12">
        <f>D3/$D$3</f>
        <v>1</v>
      </c>
      <c r="F3" s="13">
        <f>+ROUND(D3,1)-ROUND(B3,1)</f>
        <v>188.89999999999986</v>
      </c>
      <c r="G3" s="76">
        <f>IF(B3&lt;&gt;0,F3/B3,0)</f>
        <v>0.18408036166725367</v>
      </c>
    </row>
    <row r="4" spans="1:7" ht="12.75">
      <c r="A4" s="15" t="s">
        <v>56</v>
      </c>
      <c r="B4" s="16">
        <v>-986.7267303</v>
      </c>
      <c r="C4" s="12">
        <f>B4/$B$3</f>
        <v>-0.961551156063371</v>
      </c>
      <c r="D4" s="16">
        <v>-1141.95408976</v>
      </c>
      <c r="E4" s="12">
        <f>D4/$D$3</f>
        <v>-0.939773290595415</v>
      </c>
      <c r="F4" s="17">
        <f>+ROUND(D4,1)-ROUND(B4,1)</f>
        <v>-155.29999999999995</v>
      </c>
      <c r="G4" s="18">
        <f>IF(B4&lt;&gt;0,F4/B4,0)</f>
        <v>0.15738906754130724</v>
      </c>
    </row>
    <row r="5" spans="1:7" ht="12.75">
      <c r="A5" s="15" t="s">
        <v>6</v>
      </c>
      <c r="B5" s="16">
        <v>-11.69937914</v>
      </c>
      <c r="C5" s="12">
        <f>B5/$B$3</f>
        <v>-0.011400878472067362</v>
      </c>
      <c r="D5" s="16">
        <v>-13.31534591</v>
      </c>
      <c r="E5" s="12">
        <f>D5/$D$3</f>
        <v>-0.01095788924744496</v>
      </c>
      <c r="F5" s="17">
        <f>+ROUND(D5,1)-ROUND(B5,1)</f>
        <v>-1.6000000000000014</v>
      </c>
      <c r="G5" s="18">
        <f>IF(B5&lt;&gt;0,F5/B5,0)</f>
        <v>0.1367593938835289</v>
      </c>
    </row>
    <row r="6" spans="1:7" ht="12.75">
      <c r="A6" s="15" t="s">
        <v>9</v>
      </c>
      <c r="B6" s="19">
        <v>2.68517631</v>
      </c>
      <c r="C6" s="12">
        <f>B6/$B$3</f>
        <v>0.002616666099974283</v>
      </c>
      <c r="D6" s="19">
        <v>4.6372539999999995</v>
      </c>
      <c r="E6" s="12">
        <f>D6/$D$3</f>
        <v>0.0038162370011062766</v>
      </c>
      <c r="F6" s="17">
        <f>+ROUND(D6,1)-ROUND(B6,1)</f>
        <v>1.8999999999999995</v>
      </c>
      <c r="G6" s="18">
        <f>IF(B6&lt;&gt;0,F6/B6,0)</f>
        <v>0.7075885456474921</v>
      </c>
    </row>
    <row r="7" spans="1:7" s="21" customFormat="1" ht="12.75">
      <c r="A7" s="22" t="s">
        <v>57</v>
      </c>
      <c r="B7" s="84">
        <f>SUM(B3:B6)</f>
        <v>30.44131840999994</v>
      </c>
      <c r="C7" s="24">
        <f>B7/$B$3</f>
        <v>0.029664631564535842</v>
      </c>
      <c r="D7" s="84">
        <f>SUM(D3:D6)</f>
        <v>64.50566187999986</v>
      </c>
      <c r="E7" s="24">
        <f>D7/$D$3</f>
        <v>0.053085057158246275</v>
      </c>
      <c r="F7" s="25">
        <f>+ROUND(D7,1)-ROUND(B7,1)</f>
        <v>34.1</v>
      </c>
      <c r="G7" s="182">
        <f>IF(B7&lt;&gt;0,F7/B7,0)</f>
        <v>1.1201880135650824</v>
      </c>
    </row>
    <row r="10" spans="1:5" ht="12.75">
      <c r="A10" s="92" t="s">
        <v>49</v>
      </c>
      <c r="B10" s="173">
        <f>B2</f>
        <v>44651</v>
      </c>
      <c r="C10" s="173">
        <f>D2</f>
        <v>45016</v>
      </c>
      <c r="D10" s="95" t="s">
        <v>50</v>
      </c>
      <c r="E10" s="97" t="s">
        <v>51</v>
      </c>
    </row>
    <row r="11" spans="1:5" ht="12.75">
      <c r="A11" s="10" t="s">
        <v>52</v>
      </c>
      <c r="B11" s="100">
        <v>1385.661</v>
      </c>
      <c r="C11" s="100">
        <v>1488.459</v>
      </c>
      <c r="D11" s="13">
        <f>C11-B11</f>
        <v>102.798</v>
      </c>
      <c r="E11" s="76">
        <f>C11/B11-1</f>
        <v>0.07418697646827033</v>
      </c>
    </row>
    <row r="12" spans="1:5" ht="12.75">
      <c r="A12" s="15" t="s">
        <v>82</v>
      </c>
      <c r="B12" s="51">
        <v>2695.2427096201804</v>
      </c>
      <c r="C12" s="51">
        <v>3443.3354820683226</v>
      </c>
      <c r="D12" s="31">
        <f>C12-B12</f>
        <v>748.0927724481421</v>
      </c>
      <c r="E12" s="60">
        <f>C12/B12-1</f>
        <v>0.27756044744243646</v>
      </c>
    </row>
    <row r="13" spans="1:5" ht="12.75">
      <c r="A13" s="33" t="s">
        <v>83</v>
      </c>
      <c r="B13" s="86">
        <v>697.3752570212982</v>
      </c>
      <c r="C13" s="86">
        <v>716.8</v>
      </c>
      <c r="D13" s="73">
        <f>C13-B13</f>
        <v>19.424742978701715</v>
      </c>
      <c r="E13" s="87">
        <f>C13/B13-1</f>
        <v>0.027854075382127474</v>
      </c>
    </row>
    <row r="15" ht="12.75">
      <c r="G15" s="9" t="s">
        <v>104</v>
      </c>
    </row>
    <row r="16" spans="1:5" ht="12.75">
      <c r="A16" s="98" t="s">
        <v>58</v>
      </c>
      <c r="B16" s="173">
        <f>B10</f>
        <v>44651</v>
      </c>
      <c r="C16" s="173">
        <f>C10</f>
        <v>45016</v>
      </c>
      <c r="D16" s="95" t="s">
        <v>50</v>
      </c>
      <c r="E16" s="97" t="s">
        <v>51</v>
      </c>
    </row>
    <row r="17" spans="1:5" s="21" customFormat="1" ht="12.75">
      <c r="A17" s="10" t="s">
        <v>59</v>
      </c>
      <c r="B17" s="37">
        <f>B7</f>
        <v>30.44131840999994</v>
      </c>
      <c r="C17" s="88">
        <f>D7</f>
        <v>64.50566187999986</v>
      </c>
      <c r="D17" s="13">
        <f>C17-B17</f>
        <v>34.064343469999926</v>
      </c>
      <c r="E17" s="58">
        <f>G7</f>
        <v>1.1201880135650824</v>
      </c>
    </row>
    <row r="18" spans="1:5" ht="12.75">
      <c r="A18" s="15" t="s">
        <v>60</v>
      </c>
      <c r="B18" s="38">
        <f>+GAS!B20</f>
        <v>375.14739534000046</v>
      </c>
      <c r="C18" s="38">
        <f>+GAS!C20</f>
        <v>410.2293263900005</v>
      </c>
      <c r="D18" s="20">
        <f>C18-B18</f>
        <v>35.08193105000004</v>
      </c>
      <c r="E18" s="69">
        <f>C18/B18-1</f>
        <v>0.09351505964263684</v>
      </c>
    </row>
    <row r="19" spans="1:5" ht="12.75">
      <c r="A19" s="89" t="s">
        <v>61</v>
      </c>
      <c r="B19" s="90">
        <f>B17/B18</f>
        <v>0.08114495472482387</v>
      </c>
      <c r="C19" s="90">
        <f>C17/C18</f>
        <v>0.1572429315272186</v>
      </c>
      <c r="D19" s="91"/>
      <c r="E19" s="41"/>
    </row>
    <row r="26" ht="12.75">
      <c r="G26" s="9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9" customWidth="1"/>
    <col min="8" max="16384" width="9.140625" style="9" customWidth="1"/>
  </cols>
  <sheetData>
    <row r="2" spans="1:7" ht="12.75">
      <c r="A2" s="77" t="s">
        <v>94</v>
      </c>
      <c r="B2" s="131">
        <v>44651</v>
      </c>
      <c r="C2" s="78" t="s">
        <v>54</v>
      </c>
      <c r="D2" s="131">
        <v>45016</v>
      </c>
      <c r="E2" s="79" t="s">
        <v>54</v>
      </c>
      <c r="F2" s="80" t="s">
        <v>50</v>
      </c>
      <c r="G2" s="81" t="s">
        <v>51</v>
      </c>
    </row>
    <row r="3" spans="1:7" s="21" customFormat="1" ht="12.75">
      <c r="A3" s="10" t="s">
        <v>55</v>
      </c>
      <c r="B3" s="11">
        <v>225.48570508999998</v>
      </c>
      <c r="C3" s="12">
        <f>B3/$B$3</f>
        <v>1</v>
      </c>
      <c r="D3" s="11">
        <v>235.12546676</v>
      </c>
      <c r="E3" s="12">
        <f>D3/$D$3</f>
        <v>1</v>
      </c>
      <c r="F3" s="13">
        <f>D3-B3</f>
        <v>9.639761670000013</v>
      </c>
      <c r="G3" s="14">
        <f>D3/B3-1</f>
        <v>0.042751098860801084</v>
      </c>
    </row>
    <row r="4" spans="1:7" ht="12.75">
      <c r="A4" s="15" t="s">
        <v>56</v>
      </c>
      <c r="B4" s="16">
        <v>-125.69607581999999</v>
      </c>
      <c r="C4" s="12">
        <f>B4/$B$3</f>
        <v>-0.5574458734305568</v>
      </c>
      <c r="D4" s="16">
        <v>-131.63605835</v>
      </c>
      <c r="E4" s="12">
        <f>D4/$D$3</f>
        <v>-0.5598545328327412</v>
      </c>
      <c r="F4" s="17">
        <f>D4-B4</f>
        <v>-5.939982530000023</v>
      </c>
      <c r="G4" s="18">
        <f>D4/B4-1</f>
        <v>0.04725670623565237</v>
      </c>
    </row>
    <row r="5" spans="1:7" ht="12.75">
      <c r="A5" s="15" t="s">
        <v>6</v>
      </c>
      <c r="B5" s="16">
        <v>-45.17026186</v>
      </c>
      <c r="C5" s="12">
        <f>B5/$B$3</f>
        <v>-0.20032428149700582</v>
      </c>
      <c r="D5" s="16">
        <v>-49.04051170999999</v>
      </c>
      <c r="E5" s="12">
        <f>D5/$D$3</f>
        <v>-0.20857167190680026</v>
      </c>
      <c r="F5" s="17">
        <f>+ROUND(D5,1)-ROUND(B5,1)</f>
        <v>-3.799999999999997</v>
      </c>
      <c r="G5" s="18">
        <f>IF(B5&lt;&gt;0,F5/B5,0)</f>
        <v>0.0841261450238579</v>
      </c>
    </row>
    <row r="6" spans="1:7" ht="12.75">
      <c r="A6" s="15" t="s">
        <v>9</v>
      </c>
      <c r="B6" s="19">
        <v>0.86545916</v>
      </c>
      <c r="C6" s="12">
        <f>B6/$B$3</f>
        <v>0.003838199675028455</v>
      </c>
      <c r="D6" s="19">
        <v>1.13425117</v>
      </c>
      <c r="E6" s="12">
        <f>D6/$D$3</f>
        <v>0.004824025171028224</v>
      </c>
      <c r="F6" s="17">
        <f>+ROUND(D6,1)-ROUND(B6,1)</f>
        <v>0.20000000000000007</v>
      </c>
      <c r="G6" s="18">
        <f>IF(B6&lt;&gt;0,F6/B6,0)</f>
        <v>0.23109120481202147</v>
      </c>
    </row>
    <row r="7" spans="1:7" s="21" customFormat="1" ht="12.75">
      <c r="A7" s="22" t="s">
        <v>57</v>
      </c>
      <c r="B7" s="23">
        <f>SUM(B3:B6)</f>
        <v>55.484826569999996</v>
      </c>
      <c r="C7" s="24">
        <f>B7/$B$3</f>
        <v>0.24606804474746583</v>
      </c>
      <c r="D7" s="23">
        <f>SUM(D3:D6)</f>
        <v>55.58314786999999</v>
      </c>
      <c r="E7" s="24">
        <f>D7/$D$3</f>
        <v>0.23639782043148677</v>
      </c>
      <c r="F7" s="25">
        <f>+ROUND(D7,1)-ROUND(B7,1)</f>
        <v>0.10000000000000142</v>
      </c>
      <c r="G7" s="26">
        <f>IF(B7&lt;&gt;0,F7/B7,0)</f>
        <v>0.001802294540361243</v>
      </c>
    </row>
    <row r="10" spans="1:5" ht="12.75">
      <c r="A10" s="77" t="s">
        <v>49</v>
      </c>
      <c r="B10" s="131">
        <f>B2</f>
        <v>44651</v>
      </c>
      <c r="C10" s="131">
        <f>D2</f>
        <v>45016</v>
      </c>
      <c r="D10" s="80" t="s">
        <v>50</v>
      </c>
      <c r="E10" s="82" t="s">
        <v>51</v>
      </c>
    </row>
    <row r="11" spans="1:5" ht="12.75">
      <c r="A11" s="15" t="s">
        <v>62</v>
      </c>
      <c r="B11" s="68">
        <v>1479.8360000000002</v>
      </c>
      <c r="C11" s="68">
        <v>1488.4520000000002</v>
      </c>
      <c r="D11" s="31">
        <f>C11-B11</f>
        <v>8.615999999999985</v>
      </c>
      <c r="E11" s="69">
        <f>C11/B11-1</f>
        <v>0.005822266791725594</v>
      </c>
    </row>
    <row r="12" spans="1:5" ht="12.75">
      <c r="A12" s="15" t="s">
        <v>84</v>
      </c>
      <c r="B12" s="27"/>
      <c r="C12" s="27"/>
      <c r="D12" s="31"/>
      <c r="E12" s="69"/>
    </row>
    <row r="13" spans="1:5" ht="12.75">
      <c r="A13" s="70" t="s">
        <v>63</v>
      </c>
      <c r="B13" s="30">
        <v>66.90795824224666</v>
      </c>
      <c r="C13" s="30">
        <v>66.10596011789119</v>
      </c>
      <c r="D13" s="31">
        <f>C13-B13</f>
        <v>-0.8019981243554781</v>
      </c>
      <c r="E13" s="69">
        <f>C13/B13-1</f>
        <v>-0.011986587925038261</v>
      </c>
    </row>
    <row r="14" spans="1:5" ht="12.75">
      <c r="A14" s="70" t="s">
        <v>64</v>
      </c>
      <c r="B14" s="30">
        <v>55.52514205915293</v>
      </c>
      <c r="C14" s="30">
        <v>54.451596142316745</v>
      </c>
      <c r="D14" s="31">
        <f>C14-B14</f>
        <v>-1.0735459168361814</v>
      </c>
      <c r="E14" s="69">
        <f>C14/B14-1</f>
        <v>-0.019334410989754747</v>
      </c>
    </row>
    <row r="15" spans="1:5" ht="12.75">
      <c r="A15" s="71" t="s">
        <v>65</v>
      </c>
      <c r="B15" s="72">
        <v>54.74425785711261</v>
      </c>
      <c r="C15" s="72">
        <v>54.39069606868328</v>
      </c>
      <c r="D15" s="73">
        <f>C15-B15</f>
        <v>-0.3535617884293245</v>
      </c>
      <c r="E15" s="74">
        <f>C15/B15-1</f>
        <v>-0.0064584269157900165</v>
      </c>
    </row>
    <row r="18" spans="1:10" ht="12.75">
      <c r="A18" s="83" t="s">
        <v>58</v>
      </c>
      <c r="B18" s="131">
        <f>B10</f>
        <v>44651</v>
      </c>
      <c r="C18" s="131">
        <f>C10</f>
        <v>45016</v>
      </c>
      <c r="D18" s="80" t="s">
        <v>50</v>
      </c>
      <c r="E18" s="82" t="s">
        <v>51</v>
      </c>
      <c r="J18" s="75"/>
    </row>
    <row r="19" spans="1:5" s="21" customFormat="1" ht="12.75">
      <c r="A19" s="10" t="s">
        <v>59</v>
      </c>
      <c r="B19" s="37">
        <f>B7</f>
        <v>55.484826569999996</v>
      </c>
      <c r="C19" s="37">
        <f>D7</f>
        <v>55.58314786999999</v>
      </c>
      <c r="D19" s="13">
        <f>C19-B19</f>
        <v>0.09832129999999495</v>
      </c>
      <c r="E19" s="14">
        <f>C19/B19-1</f>
        <v>0.0017720394219120639</v>
      </c>
    </row>
    <row r="20" spans="1:5" ht="12.75">
      <c r="A20" s="15" t="s">
        <v>60</v>
      </c>
      <c r="B20" s="38">
        <f>+'E.E.'!B18</f>
        <v>375.14739534000046</v>
      </c>
      <c r="C20" s="38">
        <f>+'E.E.'!C18</f>
        <v>410.2293263900005</v>
      </c>
      <c r="D20" s="28">
        <f>C20-B20</f>
        <v>35.08193105000004</v>
      </c>
      <c r="E20" s="29">
        <f>C20/B20-1</f>
        <v>0.09351505964263684</v>
      </c>
    </row>
    <row r="21" spans="1:5" ht="12.75">
      <c r="A21" s="89" t="s">
        <v>61</v>
      </c>
      <c r="B21" s="90">
        <f>B19/B20</f>
        <v>0.147901404245959</v>
      </c>
      <c r="C21" s="90">
        <f>C19/C20</f>
        <v>0.1354928677555288</v>
      </c>
      <c r="D21" s="40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4:E5" evalError="1"/>
    <ignoredError sqref="C7" formula="1" formulaRange="1"/>
    <ignoredError sqref="D7 B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9" customWidth="1"/>
    <col min="8" max="16384" width="9.140625" style="9" customWidth="1"/>
  </cols>
  <sheetData>
    <row r="2" spans="1:7" ht="12.75">
      <c r="A2" s="61" t="s">
        <v>94</v>
      </c>
      <c r="B2" s="174">
        <v>44651</v>
      </c>
      <c r="C2" s="62" t="s">
        <v>54</v>
      </c>
      <c r="D2" s="174">
        <v>45016</v>
      </c>
      <c r="E2" s="63" t="s">
        <v>54</v>
      </c>
      <c r="F2" s="64" t="s">
        <v>50</v>
      </c>
      <c r="G2" s="65" t="s">
        <v>51</v>
      </c>
    </row>
    <row r="3" spans="1:7" s="21" customFormat="1" ht="12.75">
      <c r="A3" s="10" t="s">
        <v>55</v>
      </c>
      <c r="B3" s="11">
        <v>364.46209657</v>
      </c>
      <c r="C3" s="12">
        <f>B3/$B$3</f>
        <v>1</v>
      </c>
      <c r="D3" s="11">
        <v>414.62084163</v>
      </c>
      <c r="E3" s="12">
        <f>D3/$D$3</f>
        <v>1</v>
      </c>
      <c r="F3" s="13">
        <f>+ROUND(D3,1)-ROUND(B3,1)</f>
        <v>50.10000000000002</v>
      </c>
      <c r="G3" s="14">
        <f>IF(B3&lt;&gt;0,F3/B3,0)</f>
        <v>0.13746285408413553</v>
      </c>
    </row>
    <row r="4" spans="1:7" ht="12.75">
      <c r="A4" s="15" t="s">
        <v>56</v>
      </c>
      <c r="B4" s="16">
        <v>-231.83790662</v>
      </c>
      <c r="C4" s="12">
        <f>B4/$B$3</f>
        <v>-0.6361097870035226</v>
      </c>
      <c r="D4" s="16">
        <v>-268.1973158899999</v>
      </c>
      <c r="E4" s="12">
        <f>D4/$D$3</f>
        <v>-0.6468495766774172</v>
      </c>
      <c r="F4" s="17">
        <f>+ROUND(D4,1)-ROUND(B4,1)</f>
        <v>-36.39999999999998</v>
      </c>
      <c r="G4" s="18">
        <f>IF(B4&lt;&gt;0,F4/B4,0)</f>
        <v>0.1570062485927392</v>
      </c>
    </row>
    <row r="5" spans="1:7" ht="12.75">
      <c r="A5" s="15" t="s">
        <v>6</v>
      </c>
      <c r="B5" s="16">
        <v>-55.63153673</v>
      </c>
      <c r="C5" s="12">
        <f>B5/$B$3</f>
        <v>-0.15264011608766892</v>
      </c>
      <c r="D5" s="16">
        <v>-62.95429969999999</v>
      </c>
      <c r="E5" s="12">
        <f>D5/$D$3</f>
        <v>-0.1518358301828427</v>
      </c>
      <c r="F5" s="17">
        <f>+ROUND(D5,1)-ROUND(B5,1)</f>
        <v>-7.399999999999999</v>
      </c>
      <c r="G5" s="18">
        <f>IF(B5&lt;&gt;0,F5/B5,0)</f>
        <v>0.1330180763460639</v>
      </c>
    </row>
    <row r="6" spans="1:7" ht="12.75">
      <c r="A6" s="15" t="s">
        <v>9</v>
      </c>
      <c r="B6" s="19">
        <v>1.87644505</v>
      </c>
      <c r="C6" s="12">
        <f>B6/$B$3</f>
        <v>0.005148532776547869</v>
      </c>
      <c r="D6" s="19">
        <v>4.1216765099999995</v>
      </c>
      <c r="E6" s="12">
        <f>D6/$D$3</f>
        <v>0.009940832915674094</v>
      </c>
      <c r="F6" s="17">
        <f>+ROUND(D6,1)-ROUND(B6,1)</f>
        <v>2.1999999999999997</v>
      </c>
      <c r="G6" s="18">
        <f>IF(B6&lt;&gt;0,F6/B6,0)</f>
        <v>1.1724297495415599</v>
      </c>
    </row>
    <row r="7" spans="1:7" s="21" customFormat="1" ht="12.75">
      <c r="A7" s="22" t="s">
        <v>57</v>
      </c>
      <c r="B7" s="50">
        <f>SUM(B3:B6)</f>
        <v>78.86909827000002</v>
      </c>
      <c r="C7" s="24">
        <f>B7/$B$3</f>
        <v>0.21639862968535636</v>
      </c>
      <c r="D7" s="50">
        <f>SUM(D3:D6)</f>
        <v>87.59090255000007</v>
      </c>
      <c r="E7" s="24">
        <f>D7/$D$3</f>
        <v>0.21125542605541422</v>
      </c>
      <c r="F7" s="25">
        <f>+ROUND(D7,1)-ROUND(B7,1)</f>
        <v>8.699999999999989</v>
      </c>
      <c r="G7" s="26">
        <f>D7/B7-1</f>
        <v>0.11058582475663492</v>
      </c>
    </row>
    <row r="9" spans="1:7" ht="12.75">
      <c r="A9" s="61" t="s">
        <v>95</v>
      </c>
      <c r="B9" s="174">
        <f>B2</f>
        <v>44651</v>
      </c>
      <c r="C9" s="62" t="s">
        <v>54</v>
      </c>
      <c r="D9" s="174">
        <f>D2</f>
        <v>45016</v>
      </c>
      <c r="E9" s="63" t="s">
        <v>54</v>
      </c>
      <c r="F9" s="64" t="s">
        <v>50</v>
      </c>
      <c r="G9" s="65" t="s">
        <v>51</v>
      </c>
    </row>
    <row r="10" spans="1:7" ht="12.75">
      <c r="A10" s="15" t="s">
        <v>66</v>
      </c>
      <c r="B10" s="51">
        <v>514.476791</v>
      </c>
      <c r="C10" s="52">
        <f>B10/$B$13</f>
        <v>0.29997737572939887</v>
      </c>
      <c r="D10" s="51">
        <v>527.5154879999999</v>
      </c>
      <c r="E10" s="52">
        <f>D10/$D$13</f>
        <v>0.25793629401652335</v>
      </c>
      <c r="F10" s="31">
        <f>D10-B10</f>
        <v>13.038696999999843</v>
      </c>
      <c r="G10" s="18">
        <f>D10/B10-1</f>
        <v>0.025343605830413063</v>
      </c>
    </row>
    <row r="11" spans="1:7" ht="12.75">
      <c r="A11" s="15" t="s">
        <v>67</v>
      </c>
      <c r="B11" s="51">
        <v>644.2297390000002</v>
      </c>
      <c r="C11" s="52">
        <f>B11/$B$13</f>
        <v>0.37563277849020715</v>
      </c>
      <c r="D11" s="51">
        <v>819.2654369999997</v>
      </c>
      <c r="E11" s="52">
        <f aca="true" t="shared" si="0" ref="E11:E20">D11/$D$13</f>
        <v>0.4005916327438853</v>
      </c>
      <c r="F11" s="31">
        <f aca="true" t="shared" si="1" ref="F11:F20">D11-B11</f>
        <v>175.03569799999946</v>
      </c>
      <c r="G11" s="18">
        <f aca="true" t="shared" si="2" ref="G11:G20">D11/B11-1</f>
        <v>0.2716976373547999</v>
      </c>
    </row>
    <row r="12" spans="1:7" ht="12.75">
      <c r="A12" s="15" t="s">
        <v>68</v>
      </c>
      <c r="B12" s="51">
        <v>556.345446</v>
      </c>
      <c r="C12" s="52">
        <f>B12/$B$13</f>
        <v>0.3243898457803939</v>
      </c>
      <c r="D12" s="51">
        <v>698.35774</v>
      </c>
      <c r="E12" s="52">
        <f t="shared" si="0"/>
        <v>0.3414720732395914</v>
      </c>
      <c r="F12" s="31">
        <f t="shared" si="1"/>
        <v>142.012294</v>
      </c>
      <c r="G12" s="18">
        <f t="shared" si="2"/>
        <v>0.25525920095335874</v>
      </c>
    </row>
    <row r="13" spans="1:7" s="21" customFormat="1" ht="12.75">
      <c r="A13" s="22" t="s">
        <v>69</v>
      </c>
      <c r="B13" s="53">
        <f>SUM(B10:B12)</f>
        <v>1715.0519760000004</v>
      </c>
      <c r="C13" s="54">
        <f>B13/$B$13</f>
        <v>1</v>
      </c>
      <c r="D13" s="53">
        <f>SUM(D10:D12)</f>
        <v>2045.1386649999995</v>
      </c>
      <c r="E13" s="54">
        <f t="shared" si="0"/>
        <v>1</v>
      </c>
      <c r="F13" s="25">
        <f t="shared" si="1"/>
        <v>330.08668899999907</v>
      </c>
      <c r="G13" s="55">
        <f t="shared" si="2"/>
        <v>0.1924645396286222</v>
      </c>
    </row>
    <row r="14" spans="1:7" ht="12.75">
      <c r="A14" s="15" t="s">
        <v>70</v>
      </c>
      <c r="B14" s="51">
        <v>162.51136400000001</v>
      </c>
      <c r="C14" s="52">
        <f>B14/$B$20</f>
        <v>0.09475594108758371</v>
      </c>
      <c r="D14" s="51">
        <v>151.56505199999998</v>
      </c>
      <c r="E14" s="52">
        <f t="shared" si="0"/>
        <v>0.07410991469373057</v>
      </c>
      <c r="F14" s="31">
        <f t="shared" si="1"/>
        <v>-10.946312000000034</v>
      </c>
      <c r="G14" s="56">
        <f t="shared" si="2"/>
        <v>-0.06735720955489632</v>
      </c>
    </row>
    <row r="15" spans="1:7" ht="12.75">
      <c r="A15" s="15" t="s">
        <v>71</v>
      </c>
      <c r="B15" s="51">
        <v>295.703067</v>
      </c>
      <c r="C15" s="52">
        <f aca="true" t="shared" si="3" ref="C15:C20">B15/$B$20</f>
        <v>0.17241638803837628</v>
      </c>
      <c r="D15" s="51">
        <v>315.263853</v>
      </c>
      <c r="E15" s="52">
        <f t="shared" si="0"/>
        <v>0.15415280068552226</v>
      </c>
      <c r="F15" s="31">
        <f t="shared" si="1"/>
        <v>19.560786000000007</v>
      </c>
      <c r="G15" s="56">
        <f t="shared" si="2"/>
        <v>0.06615009508846259</v>
      </c>
    </row>
    <row r="16" spans="1:7" ht="12.75">
      <c r="A16" s="15" t="s">
        <v>72</v>
      </c>
      <c r="B16" s="51">
        <v>133.685674</v>
      </c>
      <c r="C16" s="52">
        <f t="shared" si="3"/>
        <v>0.07794846795943404</v>
      </c>
      <c r="D16" s="51">
        <v>149.079366</v>
      </c>
      <c r="E16" s="52">
        <f t="shared" si="0"/>
        <v>0.07289450273045424</v>
      </c>
      <c r="F16" s="31">
        <f t="shared" si="1"/>
        <v>15.393691999999987</v>
      </c>
      <c r="G16" s="56">
        <f t="shared" si="2"/>
        <v>0.1151484040092432</v>
      </c>
    </row>
    <row r="17" spans="1:7" ht="12.75">
      <c r="A17" s="15" t="s">
        <v>73</v>
      </c>
      <c r="B17" s="51">
        <v>109.487</v>
      </c>
      <c r="C17" s="52">
        <f t="shared" si="3"/>
        <v>0.0638388815803446</v>
      </c>
      <c r="D17" s="51">
        <v>119.84467</v>
      </c>
      <c r="E17" s="52">
        <f t="shared" si="0"/>
        <v>0.058599777145184447</v>
      </c>
      <c r="F17" s="31">
        <f t="shared" si="1"/>
        <v>10.357669999999999</v>
      </c>
      <c r="G17" s="56">
        <f t="shared" si="2"/>
        <v>0.094601824874186</v>
      </c>
    </row>
    <row r="18" spans="1:7" ht="12.75">
      <c r="A18" s="15" t="s">
        <v>74</v>
      </c>
      <c r="B18" s="51">
        <v>373.24789300000003</v>
      </c>
      <c r="C18" s="52">
        <f>B18/$B$20</f>
        <v>0.21763065972526544</v>
      </c>
      <c r="D18" s="51">
        <v>445.545198</v>
      </c>
      <c r="E18" s="52">
        <f t="shared" si="0"/>
        <v>0.21785574035880845</v>
      </c>
      <c r="F18" s="31">
        <f t="shared" si="1"/>
        <v>72.297305</v>
      </c>
      <c r="G18" s="56">
        <f t="shared" si="2"/>
        <v>0.1936978248394292</v>
      </c>
    </row>
    <row r="19" spans="1:7" ht="12.75">
      <c r="A19" s="15" t="s">
        <v>75</v>
      </c>
      <c r="B19" s="51">
        <v>640.4169779999999</v>
      </c>
      <c r="C19" s="52">
        <f t="shared" si="3"/>
        <v>0.373409661608996</v>
      </c>
      <c r="D19" s="51">
        <v>863.8405259999998</v>
      </c>
      <c r="E19" s="52">
        <f t="shared" si="0"/>
        <v>0.4223872643863002</v>
      </c>
      <c r="F19" s="31">
        <f t="shared" si="1"/>
        <v>223.42354799999998</v>
      </c>
      <c r="G19" s="56">
        <f t="shared" si="2"/>
        <v>0.34887199383399237</v>
      </c>
    </row>
    <row r="20" spans="1:7" s="21" customFormat="1" ht="12.75">
      <c r="A20" s="22" t="s">
        <v>76</v>
      </c>
      <c r="B20" s="53">
        <f>SUM(B14:B19)</f>
        <v>1715.0519759999997</v>
      </c>
      <c r="C20" s="54">
        <f t="shared" si="3"/>
        <v>1</v>
      </c>
      <c r="D20" s="53">
        <f>SUM(D14:D19)</f>
        <v>2045.138665</v>
      </c>
      <c r="E20" s="54">
        <f t="shared" si="0"/>
        <v>1.0000000000000002</v>
      </c>
      <c r="F20" s="25">
        <f t="shared" si="1"/>
        <v>330.0866890000002</v>
      </c>
      <c r="G20" s="55">
        <f t="shared" si="2"/>
        <v>0.1924645396286231</v>
      </c>
    </row>
    <row r="22" spans="1:5" ht="12.75">
      <c r="A22" s="66" t="s">
        <v>58</v>
      </c>
      <c r="B22" s="174">
        <f>B9</f>
        <v>44651</v>
      </c>
      <c r="C22" s="174">
        <f>D9</f>
        <v>45016</v>
      </c>
      <c r="D22" s="64" t="s">
        <v>50</v>
      </c>
      <c r="E22" s="67" t="s">
        <v>51</v>
      </c>
    </row>
    <row r="23" spans="1:5" s="21" customFormat="1" ht="12.75">
      <c r="A23" s="10" t="s">
        <v>59</v>
      </c>
      <c r="B23" s="57">
        <f>B7</f>
        <v>78.86909827000002</v>
      </c>
      <c r="C23" s="37">
        <f>D7</f>
        <v>87.59090255000007</v>
      </c>
      <c r="D23" s="13">
        <f>C23-B23</f>
        <v>8.721804280000043</v>
      </c>
      <c r="E23" s="58">
        <f>C23/B23-1</f>
        <v>0.11058582475663492</v>
      </c>
    </row>
    <row r="24" spans="1:5" ht="12.75">
      <c r="A24" s="15" t="s">
        <v>60</v>
      </c>
      <c r="B24" s="38">
        <f>'Ciclo Idrico'!B20</f>
        <v>375.14739534000046</v>
      </c>
      <c r="C24" s="38">
        <f>'Ciclo Idrico'!C20</f>
        <v>410.2293263900005</v>
      </c>
      <c r="D24" s="59">
        <f>C24-B24</f>
        <v>35.08193105000004</v>
      </c>
      <c r="E24" s="60">
        <f>C24/B24-1</f>
        <v>0.09351505964263684</v>
      </c>
    </row>
    <row r="25" spans="1:5" ht="12.75">
      <c r="A25" s="33" t="s">
        <v>61</v>
      </c>
      <c r="B25" s="39">
        <f>B23/B24</f>
        <v>0.21023496164359623</v>
      </c>
      <c r="C25" s="39">
        <f>C23/C24</f>
        <v>0.2135169206960313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9" customWidth="1"/>
    <col min="8" max="16384" width="9.140625" style="9" customWidth="1"/>
  </cols>
  <sheetData>
    <row r="2" spans="1:7" ht="12.75">
      <c r="A2" s="43" t="s">
        <v>94</v>
      </c>
      <c r="B2" s="175">
        <v>44651</v>
      </c>
      <c r="C2" s="44" t="s">
        <v>54</v>
      </c>
      <c r="D2" s="175">
        <v>45016</v>
      </c>
      <c r="E2" s="45" t="s">
        <v>54</v>
      </c>
      <c r="F2" s="46" t="s">
        <v>50</v>
      </c>
      <c r="G2" s="47" t="s">
        <v>51</v>
      </c>
    </row>
    <row r="3" spans="1:7" ht="12.75">
      <c r="A3" s="10" t="s">
        <v>55</v>
      </c>
      <c r="B3" s="11">
        <v>44.21724441999999</v>
      </c>
      <c r="C3" s="12">
        <f>B3/$B$3</f>
        <v>1</v>
      </c>
      <c r="D3" s="11">
        <v>46.12967521</v>
      </c>
      <c r="E3" s="12">
        <f>D3/$D$3</f>
        <v>1</v>
      </c>
      <c r="F3" s="13">
        <f>+ROUND(D3,1)-ROUND(B3,1)</f>
        <v>1.8999999999999986</v>
      </c>
      <c r="G3" s="14">
        <f>IF(B3&lt;&gt;0,F3/B3,0)</f>
        <v>0.04296966093030903</v>
      </c>
    </row>
    <row r="4" spans="1:7" ht="12.75">
      <c r="A4" s="15" t="s">
        <v>56</v>
      </c>
      <c r="B4" s="16">
        <v>-31.354967490000003</v>
      </c>
      <c r="C4" s="12">
        <f>B4/$B$3</f>
        <v>-0.7091117481716652</v>
      </c>
      <c r="D4" s="16">
        <v>-32.385921419999995</v>
      </c>
      <c r="E4" s="12">
        <f>D4/$D$3</f>
        <v>-0.7020626369591123</v>
      </c>
      <c r="F4" s="17">
        <f>+ROUND(D4,1)-ROUND(B4,1)</f>
        <v>-1</v>
      </c>
      <c r="G4" s="18">
        <f>IF(B4&lt;&gt;0,F4/B4,0)</f>
        <v>0.03189287312509345</v>
      </c>
    </row>
    <row r="5" spans="1:7" ht="12.75">
      <c r="A5" s="15" t="s">
        <v>6</v>
      </c>
      <c r="B5" s="16">
        <v>-5.48839848</v>
      </c>
      <c r="C5" s="12">
        <f>B5/$B$3</f>
        <v>-0.12412348512422296</v>
      </c>
      <c r="D5" s="16">
        <v>-5.741007259999999</v>
      </c>
      <c r="E5" s="12">
        <f>D5/$D$3</f>
        <v>-0.12445366748984744</v>
      </c>
      <c r="F5" s="17">
        <f>+ROUND(D5,1)-ROUND(B5,1)</f>
        <v>-0.20000000000000018</v>
      </c>
      <c r="G5" s="18">
        <f>IF(B5&lt;&gt;0,F5/B5,0)</f>
        <v>0.03644050276757605</v>
      </c>
    </row>
    <row r="6" spans="1:7" s="21" customFormat="1" ht="12.75">
      <c r="A6" s="15" t="s">
        <v>9</v>
      </c>
      <c r="B6" s="19">
        <v>0.42935012000000006</v>
      </c>
      <c r="C6" s="12">
        <f>B6/$B$3</f>
        <v>0.009710015303572373</v>
      </c>
      <c r="D6" s="19">
        <v>0.7253836700000001</v>
      </c>
      <c r="E6" s="12">
        <f>D6/$D$3</f>
        <v>0.01572488136319571</v>
      </c>
      <c r="F6" s="17">
        <f>+ROUND(D6,1)-ROUND(B6,1)</f>
        <v>0.29999999999999993</v>
      </c>
      <c r="G6" s="18">
        <f>IF(B6&lt;&gt;0,F6/B6,0)</f>
        <v>0.6987304440487868</v>
      </c>
    </row>
    <row r="7" spans="1:7" ht="12.75">
      <c r="A7" s="22" t="s">
        <v>57</v>
      </c>
      <c r="B7" s="23">
        <f>SUM(B3:B6)</f>
        <v>7.803228569999989</v>
      </c>
      <c r="C7" s="24">
        <f>B7/$B$3</f>
        <v>0.1764747820076842</v>
      </c>
      <c r="D7" s="23">
        <f>SUM(D3:D6)</f>
        <v>8.728130200000006</v>
      </c>
      <c r="E7" s="24">
        <f>D7/$D$3</f>
        <v>0.1892085769142359</v>
      </c>
      <c r="F7" s="25">
        <f>D7-B7</f>
        <v>0.9249016300000168</v>
      </c>
      <c r="G7" s="26">
        <f>IF(B7&lt;&gt;0,F7/B7,0)</f>
        <v>0.11852807100331011</v>
      </c>
    </row>
    <row r="10" spans="1:5" ht="12.75">
      <c r="A10" s="43" t="s">
        <v>49</v>
      </c>
      <c r="B10" s="175">
        <f>B2</f>
        <v>44651</v>
      </c>
      <c r="C10" s="175">
        <f>D2</f>
        <v>45016</v>
      </c>
      <c r="D10" s="46" t="s">
        <v>50</v>
      </c>
      <c r="E10" s="48" t="s">
        <v>51</v>
      </c>
    </row>
    <row r="11" spans="1:5" ht="12.75">
      <c r="A11" s="10" t="s">
        <v>77</v>
      </c>
      <c r="B11" s="27"/>
      <c r="C11" s="27"/>
      <c r="D11" s="28"/>
      <c r="E11" s="29"/>
    </row>
    <row r="12" spans="1:5" ht="12.75">
      <c r="A12" s="15" t="s">
        <v>78</v>
      </c>
      <c r="B12" s="30">
        <v>569.66</v>
      </c>
      <c r="C12" s="30">
        <v>617.666</v>
      </c>
      <c r="D12" s="31">
        <f>C12-B12</f>
        <v>48.006000000000085</v>
      </c>
      <c r="E12" s="32">
        <f>C12/B12-1</f>
        <v>0.08427131973457858</v>
      </c>
    </row>
    <row r="13" spans="1:5" ht="12.75">
      <c r="A13" s="33" t="s">
        <v>79</v>
      </c>
      <c r="B13" s="34">
        <v>187</v>
      </c>
      <c r="C13" s="34">
        <v>201</v>
      </c>
      <c r="D13" s="35">
        <f>C13-B13</f>
        <v>14</v>
      </c>
      <c r="E13" s="36">
        <f>C13/B13-1</f>
        <v>0.07486631016042788</v>
      </c>
    </row>
    <row r="16" spans="1:5" ht="12.75">
      <c r="A16" s="49" t="s">
        <v>58</v>
      </c>
      <c r="B16" s="175">
        <f>B10</f>
        <v>44651</v>
      </c>
      <c r="C16" s="175">
        <f>C10</f>
        <v>45016</v>
      </c>
      <c r="D16" s="46" t="s">
        <v>50</v>
      </c>
      <c r="E16" s="48" t="s">
        <v>51</v>
      </c>
    </row>
    <row r="17" spans="1:5" ht="12.75">
      <c r="A17" s="10" t="s">
        <v>59</v>
      </c>
      <c r="B17" s="37">
        <f>B7</f>
        <v>7.803228569999989</v>
      </c>
      <c r="C17" s="37">
        <f>D7</f>
        <v>8.728130200000006</v>
      </c>
      <c r="D17" s="13">
        <f>C17-B17</f>
        <v>0.9249016300000168</v>
      </c>
      <c r="E17" s="14">
        <f>C17/B17-1</f>
        <v>0.11852807100331009</v>
      </c>
    </row>
    <row r="18" spans="1:5" ht="12.75">
      <c r="A18" s="15" t="s">
        <v>60</v>
      </c>
      <c r="B18" s="38">
        <f>Ambiente!B24</f>
        <v>375.14739534000046</v>
      </c>
      <c r="C18" s="38">
        <f>Ambiente!C24</f>
        <v>410.2293263900005</v>
      </c>
      <c r="D18" s="28">
        <f>C18-B18</f>
        <v>35.08193105000004</v>
      </c>
      <c r="E18" s="29">
        <f>C18/B18-1</f>
        <v>0.09351505964263684</v>
      </c>
    </row>
    <row r="19" spans="1:5" ht="12.75">
      <c r="A19" s="33" t="s">
        <v>61</v>
      </c>
      <c r="B19" s="39">
        <f>B17/B18</f>
        <v>0.02080043382129265</v>
      </c>
      <c r="C19" s="39">
        <f>C17/C18</f>
        <v>0.021276221953235662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2023-05-05T13:22:22Z</dcterms:modified>
  <cp:category/>
  <cp:version/>
  <cp:contentType/>
  <cp:contentStatus/>
</cp:coreProperties>
</file>