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92" windowWidth="15192" windowHeight="8328" tabRatio="741" activeTab="0"/>
  </bookViews>
  <sheets>
    <sheet name="Conto economico" sheetId="1" r:id="rId1"/>
    <sheet name="Stato patrimoniale" sheetId="2" r:id="rId2"/>
    <sheet name="GAS" sheetId="3" r:id="rId3"/>
    <sheet name="E.E." sheetId="4" r:id="rId4"/>
    <sheet name="Ciclo Idrico" sheetId="5" r:id="rId5"/>
    <sheet name="Ambiente" sheetId="6" r:id="rId6"/>
    <sheet name="Altri Business" sheetId="7" r:id="rId7"/>
  </sheets>
  <definedNames/>
  <calcPr fullCalcOnLoad="1"/>
</workbook>
</file>

<file path=xl/sharedStrings.xml><?xml version="1.0" encoding="utf-8"?>
<sst xmlns="http://schemas.openxmlformats.org/spreadsheetml/2006/main" count="196" uniqueCount="108">
  <si>
    <t xml:space="preserve">Ricavi </t>
  </si>
  <si>
    <t>Variazione delle rimanenze di prodotti finiti e prodotti in corso di lavorazione</t>
  </si>
  <si>
    <t>Altri ricavi operativi</t>
  </si>
  <si>
    <t xml:space="preserve">Consumi di materie prime e materiali di consumo </t>
  </si>
  <si>
    <t>(al netto della variazione delle rimanenze di materie prime e scorte)</t>
  </si>
  <si>
    <t>Costi per servizi</t>
  </si>
  <si>
    <t>Costi del personale</t>
  </si>
  <si>
    <t>Ammortamenti e accantonamenti</t>
  </si>
  <si>
    <t>Altre spese operative</t>
  </si>
  <si>
    <t>Costi capitalizzati</t>
  </si>
  <si>
    <t>Utile operativo</t>
  </si>
  <si>
    <t>Utile prima delle imposte</t>
  </si>
  <si>
    <t>Imposte del periodo</t>
  </si>
  <si>
    <t>Attribuibile:</t>
  </si>
  <si>
    <t>Azionisti della Controllante</t>
  </si>
  <si>
    <t>Azionisti di minoranza</t>
  </si>
  <si>
    <t xml:space="preserve">Utile per azione </t>
  </si>
  <si>
    <t xml:space="preserve">di base </t>
  </si>
  <si>
    <t xml:space="preserve">diluito </t>
  </si>
  <si>
    <t>Attività</t>
  </si>
  <si>
    <t>Attività non correnti</t>
  </si>
  <si>
    <t xml:space="preserve">Immobilizzazioni materiali </t>
  </si>
  <si>
    <t>Attività Immateriali </t>
  </si>
  <si>
    <t>Avviamento e differenza di consolidamento</t>
  </si>
  <si>
    <t xml:space="preserve">Attività finanziarie </t>
  </si>
  <si>
    <t>Attività fiscali differite</t>
  </si>
  <si>
    <t>Strumenti finanziari – derivati</t>
  </si>
  <si>
    <t>Attività correnti</t>
  </si>
  <si>
    <t>Rimanenze</t>
  </si>
  <si>
    <t xml:space="preserve">Crediti commerciali </t>
  </si>
  <si>
    <t>Altre attività correnti</t>
  </si>
  <si>
    <t>Disponibilità liquide e mezzi equivalenti</t>
  </si>
  <si>
    <t>Totale attività</t>
  </si>
  <si>
    <t>Patrimonio netto e passività</t>
  </si>
  <si>
    <t>Capitale sociale e riserve</t>
  </si>
  <si>
    <t xml:space="preserve">Capitale sociale </t>
  </si>
  <si>
    <t xml:space="preserve">Riserve </t>
  </si>
  <si>
    <t>Utile (perdita) del periodo</t>
  </si>
  <si>
    <t>Patrimonio netto del Gruppo</t>
  </si>
  <si>
    <t>Interessenze di minoranza</t>
  </si>
  <si>
    <t>Totale patrimonio netto</t>
  </si>
  <si>
    <t>Passività non correnti</t>
  </si>
  <si>
    <t xml:space="preserve">Trattamento fine rapporto ed altri benefici </t>
  </si>
  <si>
    <t>Fondi per rischi ed oneri</t>
  </si>
  <si>
    <t>Passività fiscali differite</t>
  </si>
  <si>
    <t>Passività correnti</t>
  </si>
  <si>
    <t>Debiti commerciali</t>
  </si>
  <si>
    <t>Altre passività correnti</t>
  </si>
  <si>
    <t>Totale passività</t>
  </si>
  <si>
    <t>Totale patrimonio netto e passività</t>
  </si>
  <si>
    <t>Dati quantitativi</t>
  </si>
  <si>
    <t>Var. Ass.</t>
  </si>
  <si>
    <t>Var. %</t>
  </si>
  <si>
    <t>Numero clienti (unità in migliaia)</t>
  </si>
  <si>
    <t>Volumi distribuiti (milioni di mcubi)</t>
  </si>
  <si>
    <t>Inc%</t>
  </si>
  <si>
    <t>Ricavi</t>
  </si>
  <si>
    <t>Costi operativi</t>
  </si>
  <si>
    <t>Margine operativo lordo</t>
  </si>
  <si>
    <t>(mln/€)</t>
  </si>
  <si>
    <t>Margine operativo lordo area</t>
  </si>
  <si>
    <t>Margine operativo lordo gruppo</t>
  </si>
  <si>
    <t>Peso percentuale</t>
  </si>
  <si>
    <t>Numero utenti (unità in migliaia)</t>
  </si>
  <si>
    <t>Acquedotto</t>
  </si>
  <si>
    <t>Fognatura</t>
  </si>
  <si>
    <t>Depurazione</t>
  </si>
  <si>
    <t>Rifiuti urbani</t>
  </si>
  <si>
    <t>Rifiuti da mercato</t>
  </si>
  <si>
    <t>Rifiuti speciali da sottoprodotti impianti</t>
  </si>
  <si>
    <t>Rifiuti trattati per tipologia</t>
  </si>
  <si>
    <t>Discariche</t>
  </si>
  <si>
    <t>Termovalorizzatori</t>
  </si>
  <si>
    <t>Impianti di selezione</t>
  </si>
  <si>
    <t>Impianti di compostaggio</t>
  </si>
  <si>
    <t>Imp. di inertizzazione e chimico-fisici</t>
  </si>
  <si>
    <t>Altro</t>
  </si>
  <si>
    <t>Rifiuti trattati per impianto</t>
  </si>
  <si>
    <t>Illuminazione pubblica</t>
  </si>
  <si>
    <t>Punti luce (migliaia)</t>
  </si>
  <si>
    <t>Comuni serviti</t>
  </si>
  <si>
    <t xml:space="preserve">Conto economico consolidato                                                          </t>
  </si>
  <si>
    <t>Strumenti finanziari – Derivati</t>
  </si>
  <si>
    <t>Volumi venduti (Gwh)</t>
  </si>
  <si>
    <t>Volumi distribuiti (Gwh)</t>
  </si>
  <si>
    <t>Volumi venduti (milioni di mcubi):</t>
  </si>
  <si>
    <t>- di cui volumi Trading</t>
  </si>
  <si>
    <t>Partecipazioni e titoli</t>
  </si>
  <si>
    <t>Volumi distribuiti calore (Gwht)</t>
  </si>
  <si>
    <t>Volumi venduti (milioni di mcubi)</t>
  </si>
  <si>
    <t>di cui non ricorrenti</t>
  </si>
  <si>
    <t>Attività per imposte correnti</t>
  </si>
  <si>
    <t>Passività per imposte correnti</t>
  </si>
  <si>
    <t>milioni di €</t>
  </si>
  <si>
    <r>
      <t xml:space="preserve">Conto economico </t>
    </r>
    <r>
      <rPr>
        <i/>
        <sz val="10"/>
        <color indexed="9"/>
        <rFont val="Arial"/>
        <family val="2"/>
      </rPr>
      <t>(mln/€)</t>
    </r>
  </si>
  <si>
    <r>
      <t xml:space="preserve">Dati Quantitativi </t>
    </r>
    <r>
      <rPr>
        <i/>
        <sz val="10"/>
        <color indexed="9"/>
        <rFont val="Arial"/>
        <family val="2"/>
      </rPr>
      <t>(migliaia di tonnellate)</t>
    </r>
  </si>
  <si>
    <t xml:space="preserve">Stato patrimoniale                                                                   milioni di € </t>
  </si>
  <si>
    <t>Attività destinate alla vendita</t>
  </si>
  <si>
    <t>Passività associabili ad attività destinate alla vendita</t>
  </si>
  <si>
    <t>Diritti d'uso</t>
  </si>
  <si>
    <t>Passività non correnti per leasing</t>
  </si>
  <si>
    <t>Passività correnti per leasing</t>
  </si>
  <si>
    <t>Passività finanziarie non correnti</t>
  </si>
  <si>
    <t>Passività finanziarie correnti</t>
  </si>
  <si>
    <t>Gestione finanziaria</t>
  </si>
  <si>
    <t>Risultato da special item</t>
  </si>
  <si>
    <t>Risultato netto adjusted</t>
  </si>
  <si>
    <t>Utile netto adjusted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</si>
</sst>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dd\-mmm\-yyyy"/>
    <numFmt numFmtId="171" formatCode="0.0"/>
    <numFmt numFmtId="172" formatCode="#,##0;\(#,##0.0\)"/>
    <numFmt numFmtId="173" formatCode="#,##0.0;\(#,##0.00\)"/>
    <numFmt numFmtId="174" formatCode="0.0%"/>
    <numFmt numFmtId="175" formatCode="#,##0.0"/>
    <numFmt numFmtId="176" formatCode="\+#,##0.0;\-#,##0.0"/>
    <numFmt numFmtId="177" formatCode="\+0.0%;\-0.0%"/>
    <numFmt numFmtId="178" formatCode="#,##0.0;\-#,##0.0"/>
    <numFmt numFmtId="179" formatCode="\+0.0%"/>
    <numFmt numFmtId="180" formatCode="\+0.0%;\(0.0%\)"/>
    <numFmt numFmtId="181" formatCode="_-* #,##0.0_-;\-* #,##0.0_-;_-* &quot;-&quot;??_-;_-@_-"/>
    <numFmt numFmtId="182" formatCode="\+#,##0.0;\(#,##0.0\)"/>
    <numFmt numFmtId="183" formatCode="0.0%;\(0.0%\)"/>
    <numFmt numFmtId="184" formatCode="#,##0.0;\(#,##0.0\)"/>
    <numFmt numFmtId="185" formatCode="\(#,##0.0\);\+#,##0.0"/>
    <numFmt numFmtId="186" formatCode="\+#,##0;\(#,##0\)"/>
    <numFmt numFmtId="187" formatCode="#,##0.000;\(#,##0.000\)"/>
    <numFmt numFmtId="188" formatCode="&quot;Sì&quot;;&quot;Sì&quot;;&quot;No&quot;"/>
    <numFmt numFmtId="189" formatCode="&quot;Vero&quot;;&quot;Vero&quot;;&quot;Falso&quot;"/>
    <numFmt numFmtId="190" formatCode="&quot;Attivo&quot;;&quot;Attivo&quot;;&quot;Inattivo&quot;"/>
    <numFmt numFmtId="191" formatCode="[$€-2]\ #.##000_);[Red]\([$€-2]\ #.##000\)"/>
    <numFmt numFmtId="192" formatCode="#,##0.0;\(#,##0.0\);\-"/>
  </numFmts>
  <fonts count="83">
    <font>
      <sz val="10"/>
      <name val="Arial"/>
      <family val="0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name val="Arial Narrow"/>
      <family val="2"/>
    </font>
    <font>
      <b/>
      <sz val="11"/>
      <color indexed="53"/>
      <name val="Calibri"/>
      <family val="2"/>
    </font>
    <font>
      <u val="single"/>
      <sz val="10"/>
      <color indexed="12"/>
      <name val="Arial"/>
      <family val="2"/>
    </font>
    <font>
      <u val="single"/>
      <sz val="8.5"/>
      <color indexed="3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22"/>
      <color indexed="15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9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sz val="9"/>
      <name val="Arial Narrow"/>
      <family val="2"/>
    </font>
    <font>
      <i/>
      <sz val="10"/>
      <color indexed="9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  <font>
      <sz val="10"/>
      <color rgb="FF333333"/>
      <name val="Arial"/>
      <family val="2"/>
    </font>
    <font>
      <b/>
      <sz val="10"/>
      <color theme="0"/>
      <name val="Arial Narrow"/>
      <family val="2"/>
    </font>
  </fonts>
  <fills count="6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9B57"/>
        <bgColor indexed="64"/>
      </patternFill>
    </fill>
    <fill>
      <patternFill patternType="solid">
        <fgColor rgb="FF054977"/>
        <bgColor indexed="64"/>
      </patternFill>
    </fill>
    <fill>
      <patternFill patternType="solid">
        <fgColor rgb="FFED7F00"/>
        <bgColor indexed="64"/>
      </patternFill>
    </fill>
    <fill>
      <patternFill patternType="solid">
        <fgColor rgb="FF86235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>
        <color indexed="16"/>
      </top>
      <bottom style="thin">
        <color indexed="16"/>
      </bottom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16" fillId="23" borderId="0" applyNumberFormat="0" applyBorder="0" applyAlignment="0" applyProtection="0"/>
    <xf numFmtId="0" fontId="16" fillId="30" borderId="0" applyNumberFormat="0" applyBorder="0" applyAlignment="0" applyProtection="0"/>
    <xf numFmtId="0" fontId="16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32" borderId="0" applyNumberFormat="0" applyBorder="0" applyAlignment="0" applyProtection="0"/>
    <xf numFmtId="0" fontId="22" fillId="33" borderId="0" applyNumberFormat="0" applyBorder="0" applyAlignment="0" applyProtection="0"/>
    <xf numFmtId="0" fontId="64" fillId="34" borderId="1" applyNumberFormat="0" applyAlignment="0" applyProtection="0"/>
    <xf numFmtId="0" fontId="25" fillId="5" borderId="2" applyNumberFormat="0" applyAlignment="0" applyProtection="0"/>
    <xf numFmtId="0" fontId="65" fillId="0" borderId="3" applyNumberFormat="0" applyFill="0" applyAlignment="0" applyProtection="0"/>
    <xf numFmtId="0" fontId="66" fillId="35" borderId="4" applyNumberFormat="0" applyAlignment="0" applyProtection="0"/>
    <xf numFmtId="0" fontId="17" fillId="3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63" fillId="39" borderId="0" applyNumberFormat="0" applyBorder="0" applyAlignment="0" applyProtection="0"/>
    <xf numFmtId="0" fontId="63" fillId="40" borderId="0" applyNumberFormat="0" applyBorder="0" applyAlignment="0" applyProtection="0"/>
    <xf numFmtId="0" fontId="63" fillId="41" borderId="0" applyNumberFormat="0" applyBorder="0" applyAlignment="0" applyProtection="0"/>
    <xf numFmtId="0" fontId="63" fillId="42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43" borderId="0" applyNumberFormat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67" fillId="44" borderId="1" applyNumberFormat="0" applyAlignment="0" applyProtection="0"/>
    <xf numFmtId="0" fontId="31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5" borderId="0" applyNumberFormat="0" applyBorder="0" applyAlignment="0" applyProtection="0"/>
    <xf numFmtId="0" fontId="68" fillId="46" borderId="0" applyNumberFormat="0" applyBorder="0" applyAlignment="0" applyProtection="0"/>
    <xf numFmtId="37" fontId="1" fillId="0" borderId="0">
      <alignment/>
      <protection/>
    </xf>
    <xf numFmtId="0" fontId="0" fillId="47" borderId="10" applyNumberFormat="0" applyFont="0" applyAlignment="0" applyProtection="0"/>
    <xf numFmtId="0" fontId="0" fillId="4" borderId="2" applyNumberFormat="0" applyFont="0" applyAlignment="0" applyProtection="0"/>
    <xf numFmtId="0" fontId="69" fillId="34" borderId="11" applyNumberFormat="0" applyAlignment="0" applyProtection="0"/>
    <xf numFmtId="9" fontId="0" fillId="0" borderId="0" applyFont="0" applyFill="0" applyBorder="0" applyAlignment="0" applyProtection="0"/>
    <xf numFmtId="4" fontId="9" fillId="45" borderId="12" applyNumberFormat="0" applyProtection="0">
      <alignment vertical="center"/>
    </xf>
    <xf numFmtId="4" fontId="32" fillId="45" borderId="12" applyNumberFormat="0" applyProtection="0">
      <alignment vertical="center"/>
    </xf>
    <xf numFmtId="4" fontId="33" fillId="48" borderId="13">
      <alignment vertical="center"/>
      <protection/>
    </xf>
    <xf numFmtId="4" fontId="34" fillId="48" borderId="13">
      <alignment vertical="center"/>
      <protection/>
    </xf>
    <xf numFmtId="4" fontId="33" fillId="49" borderId="13">
      <alignment vertical="center"/>
      <protection/>
    </xf>
    <xf numFmtId="4" fontId="34" fillId="49" borderId="13">
      <alignment vertical="center"/>
      <protection/>
    </xf>
    <xf numFmtId="4" fontId="9" fillId="45" borderId="12" applyNumberFormat="0" applyProtection="0">
      <alignment horizontal="left" vertical="center" indent="1"/>
    </xf>
    <xf numFmtId="4" fontId="9" fillId="45" borderId="12" applyNumberFormat="0" applyProtection="0">
      <alignment horizontal="left" vertical="center" indent="1"/>
    </xf>
    <xf numFmtId="0" fontId="0" fillId="50" borderId="0">
      <alignment/>
      <protection/>
    </xf>
    <xf numFmtId="0" fontId="0" fillId="2" borderId="12" applyNumberFormat="0" applyProtection="0">
      <alignment horizontal="left" vertical="center" indent="1"/>
    </xf>
    <xf numFmtId="4" fontId="9" fillId="6" borderId="12" applyNumberFormat="0" applyProtection="0">
      <alignment horizontal="right" vertical="center"/>
    </xf>
    <xf numFmtId="4" fontId="9" fillId="3" borderId="12" applyNumberFormat="0" applyProtection="0">
      <alignment horizontal="right" vertical="center"/>
    </xf>
    <xf numFmtId="4" fontId="9" fillId="30" borderId="12" applyNumberFormat="0" applyProtection="0">
      <alignment horizontal="right" vertical="center"/>
    </xf>
    <xf numFmtId="4" fontId="9" fillId="32" borderId="12" applyNumberFormat="0" applyProtection="0">
      <alignment horizontal="right" vertical="center"/>
    </xf>
    <xf numFmtId="4" fontId="9" fillId="51" borderId="12" applyNumberFormat="0" applyProtection="0">
      <alignment horizontal="right" vertical="center"/>
    </xf>
    <xf numFmtId="4" fontId="9" fillId="52" borderId="12" applyNumberFormat="0" applyProtection="0">
      <alignment horizontal="right" vertical="center"/>
    </xf>
    <xf numFmtId="4" fontId="9" fillId="14" borderId="12" applyNumberFormat="0" applyProtection="0">
      <alignment horizontal="right" vertical="center"/>
    </xf>
    <xf numFmtId="4" fontId="9" fillId="43" borderId="12" applyNumberFormat="0" applyProtection="0">
      <alignment horizontal="right" vertical="center"/>
    </xf>
    <xf numFmtId="4" fontId="9" fillId="50" borderId="12" applyNumberFormat="0" applyProtection="0">
      <alignment horizontal="right" vertical="center"/>
    </xf>
    <xf numFmtId="4" fontId="8" fillId="53" borderId="12" applyNumberFormat="0" applyProtection="0">
      <alignment horizontal="left" vertical="center" indent="1"/>
    </xf>
    <xf numFmtId="4" fontId="9" fillId="5" borderId="14" applyNumberFormat="0" applyProtection="0">
      <alignment horizontal="left" vertical="center" indent="1"/>
    </xf>
    <xf numFmtId="4" fontId="35" fillId="31" borderId="0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36" fillId="54" borderId="0">
      <alignment horizontal="left" vertical="center" indent="1"/>
      <protection/>
    </xf>
    <xf numFmtId="4" fontId="9" fillId="5" borderId="12" applyNumberFormat="0" applyProtection="0">
      <alignment horizontal="left" vertical="center" indent="1"/>
    </xf>
    <xf numFmtId="0" fontId="0" fillId="55" borderId="15" applyNumberFormat="0" applyFont="0" applyAlignment="0">
      <protection/>
    </xf>
    <xf numFmtId="0" fontId="0" fillId="5" borderId="16" applyNumberFormat="0" applyAlignment="0">
      <protection/>
    </xf>
    <xf numFmtId="0" fontId="37" fillId="56" borderId="17">
      <alignment horizontal="left" vertical="center"/>
      <protection/>
    </xf>
    <xf numFmtId="0" fontId="0" fillId="55" borderId="18" applyNumberFormat="0" applyFont="0" applyAlignment="0">
      <protection/>
    </xf>
    <xf numFmtId="4" fontId="9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9" fillId="4" borderId="12" applyNumberFormat="0" applyProtection="0">
      <alignment vertical="center"/>
    </xf>
    <xf numFmtId="4" fontId="32" fillId="4" borderId="12" applyNumberFormat="0" applyProtection="0">
      <alignment vertical="center"/>
    </xf>
    <xf numFmtId="4" fontId="38" fillId="48" borderId="19">
      <alignment vertical="center"/>
      <protection/>
    </xf>
    <xf numFmtId="4" fontId="39" fillId="48" borderId="19">
      <alignment vertical="center"/>
      <protection/>
    </xf>
    <xf numFmtId="4" fontId="38" fillId="49" borderId="19">
      <alignment vertical="center"/>
      <protection/>
    </xf>
    <xf numFmtId="4" fontId="39" fillId="49" borderId="19">
      <alignment vertical="center"/>
      <protection/>
    </xf>
    <xf numFmtId="4" fontId="9" fillId="4" borderId="12" applyNumberFormat="0" applyProtection="0">
      <alignment horizontal="left" vertical="center" indent="1"/>
    </xf>
    <xf numFmtId="4" fontId="9" fillId="4" borderId="12" applyNumberFormat="0" applyProtection="0">
      <alignment horizontal="left" vertical="center" indent="1"/>
    </xf>
    <xf numFmtId="4" fontId="9" fillId="5" borderId="12" applyNumberFormat="0" applyProtection="0">
      <alignment horizontal="right" vertical="center"/>
    </xf>
    <xf numFmtId="4" fontId="32" fillId="5" borderId="12" applyNumberFormat="0" applyProtection="0">
      <alignment horizontal="right" vertical="center"/>
    </xf>
    <xf numFmtId="4" fontId="40" fillId="48" borderId="19">
      <alignment vertical="center"/>
      <protection/>
    </xf>
    <xf numFmtId="4" fontId="41" fillId="48" borderId="19">
      <alignment vertical="center"/>
      <protection/>
    </xf>
    <xf numFmtId="4" fontId="40" fillId="49" borderId="19">
      <alignment vertical="center"/>
      <protection/>
    </xf>
    <xf numFmtId="4" fontId="41" fillId="30" borderId="19">
      <alignment vertical="center"/>
      <protection/>
    </xf>
    <xf numFmtId="0" fontId="0" fillId="2" borderId="12" applyNumberFormat="0" applyProtection="0">
      <alignment horizontal="left" vertical="center" indent="1"/>
    </xf>
    <xf numFmtId="4" fontId="35" fillId="54" borderId="20">
      <alignment horizontal="right" vertical="center"/>
      <protection/>
    </xf>
    <xf numFmtId="4" fontId="35" fillId="54" borderId="20">
      <alignment horizontal="left" vertical="center" indent="1"/>
      <protection/>
    </xf>
    <xf numFmtId="4" fontId="35" fillId="57" borderId="20">
      <alignment horizontal="left" vertical="center" indent="1"/>
      <protection/>
    </xf>
    <xf numFmtId="0" fontId="0" fillId="2" borderId="12" applyNumberFormat="0" applyProtection="0">
      <alignment horizontal="left" vertical="center" indent="1"/>
    </xf>
    <xf numFmtId="4" fontId="35" fillId="57" borderId="20">
      <alignment vertical="center"/>
      <protection/>
    </xf>
    <xf numFmtId="4" fontId="42" fillId="57" borderId="20">
      <alignment vertical="center"/>
      <protection/>
    </xf>
    <xf numFmtId="4" fontId="33" fillId="48" borderId="21">
      <alignment vertical="center"/>
      <protection/>
    </xf>
    <xf numFmtId="4" fontId="34" fillId="48" borderId="21">
      <alignment vertical="center"/>
      <protection/>
    </xf>
    <xf numFmtId="4" fontId="33" fillId="49" borderId="19">
      <alignment vertical="center"/>
      <protection/>
    </xf>
    <xf numFmtId="4" fontId="34" fillId="49" borderId="19">
      <alignment vertical="center"/>
      <protection/>
    </xf>
    <xf numFmtId="4" fontId="35" fillId="4" borderId="20">
      <alignment horizontal="left" vertical="center" indent="1"/>
      <protection/>
    </xf>
    <xf numFmtId="0" fontId="43" fillId="0" borderId="0">
      <alignment/>
      <protection/>
    </xf>
    <xf numFmtId="4" fontId="44" fillId="5" borderId="12" applyNumberFormat="0" applyProtection="0">
      <alignment horizontal="right" vertical="center"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22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5" fillId="0" borderId="0" applyNumberFormat="0" applyFill="0" applyBorder="0" applyAlignment="0" applyProtection="0"/>
    <xf numFmtId="0" fontId="21" fillId="0" borderId="25" applyNumberFormat="0" applyFill="0" applyAlignment="0" applyProtection="0"/>
    <xf numFmtId="0" fontId="76" fillId="0" borderId="26" applyNumberFormat="0" applyFill="0" applyAlignment="0" applyProtection="0"/>
    <xf numFmtId="0" fontId="77" fillId="58" borderId="0" applyNumberFormat="0" applyBorder="0" applyAlignment="0" applyProtection="0"/>
    <xf numFmtId="0" fontId="78" fillId="59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37" fontId="4" fillId="54" borderId="27" xfId="84" applyFont="1" applyFill="1" applyBorder="1" applyAlignment="1" applyProtection="1">
      <alignment horizontal="left" vertical="center" wrapText="1"/>
      <protection hidden="1"/>
    </xf>
    <xf numFmtId="37" fontId="3" fillId="54" borderId="27" xfId="84" applyFont="1" applyFill="1" applyBorder="1" applyAlignment="1">
      <alignment vertical="center"/>
      <protection/>
    </xf>
    <xf numFmtId="37" fontId="7" fillId="15" borderId="28" xfId="84" applyFont="1" applyFill="1" applyBorder="1" applyAlignment="1" applyProtection="1">
      <alignment vertical="center"/>
      <protection hidden="1"/>
    </xf>
    <xf numFmtId="37" fontId="2" fillId="15" borderId="27" xfId="84" applyFont="1" applyFill="1" applyBorder="1" applyAlignment="1" applyProtection="1">
      <alignment vertical="center" wrapText="1"/>
      <protection hidden="1"/>
    </xf>
    <xf numFmtId="37" fontId="2" fillId="60" borderId="27" xfId="84" applyFont="1" applyFill="1" applyBorder="1" applyAlignment="1" applyProtection="1">
      <alignment horizontal="right" vertical="center"/>
      <protection hidden="1"/>
    </xf>
    <xf numFmtId="37" fontId="2" fillId="60" borderId="27" xfId="84" applyFont="1" applyFill="1" applyBorder="1" applyAlignment="1" applyProtection="1">
      <alignment vertical="center" wrapText="1"/>
      <protection hidden="1"/>
    </xf>
    <xf numFmtId="37" fontId="7" fillId="60" borderId="27" xfId="84" applyFont="1" applyFill="1" applyBorder="1" applyAlignment="1" applyProtection="1">
      <alignment horizontal="right" vertical="center" wrapText="1"/>
      <protection hidden="1"/>
    </xf>
    <xf numFmtId="37" fontId="4" fillId="54" borderId="27" xfId="84" applyFont="1" applyFill="1" applyBorder="1" applyAlignment="1" applyProtection="1">
      <alignment horizontal="center" vertical="center"/>
      <protection hidden="1"/>
    </xf>
    <xf numFmtId="0" fontId="0" fillId="61" borderId="0" xfId="0" applyFill="1" applyAlignment="1">
      <alignment/>
    </xf>
    <xf numFmtId="0" fontId="8" fillId="61" borderId="29" xfId="0" applyFont="1" applyFill="1" applyBorder="1" applyAlignment="1">
      <alignment horizontal="left" wrapText="1"/>
    </xf>
    <xf numFmtId="178" fontId="8" fillId="61" borderId="0" xfId="0" applyNumberFormat="1" applyFont="1" applyFill="1" applyBorder="1" applyAlignment="1">
      <alignment wrapText="1"/>
    </xf>
    <xf numFmtId="183" fontId="13" fillId="61" borderId="0" xfId="0" applyNumberFormat="1" applyFont="1" applyFill="1" applyBorder="1" applyAlignment="1">
      <alignment wrapText="1"/>
    </xf>
    <xf numFmtId="182" fontId="8" fillId="61" borderId="0" xfId="0" applyNumberFormat="1" applyFont="1" applyFill="1" applyBorder="1" applyAlignment="1">
      <alignment wrapText="1"/>
    </xf>
    <xf numFmtId="180" fontId="8" fillId="61" borderId="30" xfId="88" applyNumberFormat="1" applyFont="1" applyFill="1" applyBorder="1" applyAlignment="1">
      <alignment wrapText="1"/>
    </xf>
    <xf numFmtId="0" fontId="9" fillId="61" borderId="29" xfId="0" applyFont="1" applyFill="1" applyBorder="1" applyAlignment="1">
      <alignment horizontal="left" wrapText="1"/>
    </xf>
    <xf numFmtId="172" fontId="9" fillId="61" borderId="0" xfId="0" applyNumberFormat="1" applyFont="1" applyFill="1" applyBorder="1" applyAlignment="1">
      <alignment wrapText="1"/>
    </xf>
    <xf numFmtId="185" fontId="9" fillId="61" borderId="0" xfId="0" applyNumberFormat="1" applyFont="1" applyFill="1" applyBorder="1" applyAlignment="1">
      <alignment wrapText="1"/>
    </xf>
    <xf numFmtId="180" fontId="9" fillId="61" borderId="30" xfId="88" applyNumberFormat="1" applyFont="1" applyFill="1" applyBorder="1" applyAlignment="1">
      <alignment wrapText="1"/>
    </xf>
    <xf numFmtId="173" fontId="9" fillId="61" borderId="0" xfId="0" applyNumberFormat="1" applyFont="1" applyFill="1" applyBorder="1" applyAlignment="1">
      <alignment wrapText="1"/>
    </xf>
    <xf numFmtId="182" fontId="9" fillId="61" borderId="0" xfId="0" applyNumberFormat="1" applyFont="1" applyFill="1" applyBorder="1" applyAlignment="1">
      <alignment wrapText="1"/>
    </xf>
    <xf numFmtId="0" fontId="11" fillId="61" borderId="0" xfId="0" applyFont="1" applyFill="1" applyAlignment="1">
      <alignment/>
    </xf>
    <xf numFmtId="0" fontId="8" fillId="61" borderId="31" xfId="0" applyFont="1" applyFill="1" applyBorder="1" applyAlignment="1">
      <alignment horizontal="left" wrapText="1"/>
    </xf>
    <xf numFmtId="171" fontId="8" fillId="61" borderId="27" xfId="0" applyNumberFormat="1" applyFont="1" applyFill="1" applyBorder="1" applyAlignment="1">
      <alignment wrapText="1"/>
    </xf>
    <xf numFmtId="183" fontId="14" fillId="61" borderId="27" xfId="0" applyNumberFormat="1" applyFont="1" applyFill="1" applyBorder="1" applyAlignment="1">
      <alignment wrapText="1"/>
    </xf>
    <xf numFmtId="182" fontId="8" fillId="61" borderId="27" xfId="0" applyNumberFormat="1" applyFont="1" applyFill="1" applyBorder="1" applyAlignment="1">
      <alignment wrapText="1"/>
    </xf>
    <xf numFmtId="180" fontId="8" fillId="61" borderId="32" xfId="88" applyNumberFormat="1" applyFont="1" applyFill="1" applyBorder="1" applyAlignment="1">
      <alignment wrapText="1"/>
    </xf>
    <xf numFmtId="0" fontId="9" fillId="61" borderId="0" xfId="0" applyFont="1" applyFill="1" applyBorder="1" applyAlignment="1">
      <alignment wrapText="1"/>
    </xf>
    <xf numFmtId="176" fontId="9" fillId="61" borderId="0" xfId="0" applyNumberFormat="1" applyFont="1" applyFill="1" applyBorder="1" applyAlignment="1">
      <alignment wrapText="1"/>
    </xf>
    <xf numFmtId="177" fontId="9" fillId="61" borderId="30" xfId="0" applyNumberFormat="1" applyFont="1" applyFill="1" applyBorder="1" applyAlignment="1">
      <alignment wrapText="1"/>
    </xf>
    <xf numFmtId="171" fontId="9" fillId="61" borderId="0" xfId="0" applyNumberFormat="1" applyFont="1" applyFill="1" applyBorder="1" applyAlignment="1">
      <alignment wrapText="1"/>
    </xf>
    <xf numFmtId="182" fontId="9" fillId="61" borderId="0" xfId="0" applyNumberFormat="1" applyFont="1" applyFill="1" applyBorder="1" applyAlignment="1">
      <alignment wrapText="1"/>
    </xf>
    <xf numFmtId="180" fontId="9" fillId="61" borderId="30" xfId="88" applyNumberFormat="1" applyFont="1" applyFill="1" applyBorder="1" applyAlignment="1">
      <alignment wrapText="1"/>
    </xf>
    <xf numFmtId="0" fontId="9" fillId="61" borderId="33" xfId="0" applyFont="1" applyFill="1" applyBorder="1" applyAlignment="1">
      <alignment horizontal="left" wrapText="1"/>
    </xf>
    <xf numFmtId="0" fontId="9" fillId="61" borderId="34" xfId="0" applyFont="1" applyFill="1" applyBorder="1" applyAlignment="1">
      <alignment wrapText="1"/>
    </xf>
    <xf numFmtId="186" fontId="9" fillId="61" borderId="34" xfId="0" applyNumberFormat="1" applyFont="1" applyFill="1" applyBorder="1" applyAlignment="1">
      <alignment wrapText="1"/>
    </xf>
    <xf numFmtId="180" fontId="9" fillId="61" borderId="35" xfId="88" applyNumberFormat="1" applyFont="1" applyFill="1" applyBorder="1" applyAlignment="1">
      <alignment wrapText="1"/>
    </xf>
    <xf numFmtId="171" fontId="11" fillId="61" borderId="0" xfId="0" applyNumberFormat="1" applyFont="1" applyFill="1" applyAlignment="1">
      <alignment/>
    </xf>
    <xf numFmtId="174" fontId="9" fillId="61" borderId="34" xfId="0" applyNumberFormat="1" applyFont="1" applyFill="1" applyBorder="1" applyAlignment="1">
      <alignment wrapText="1"/>
    </xf>
    <xf numFmtId="49" fontId="9" fillId="61" borderId="34" xfId="0" applyNumberFormat="1" applyFont="1" applyFill="1" applyBorder="1" applyAlignment="1">
      <alignment horizontal="right" wrapText="1"/>
    </xf>
    <xf numFmtId="0" fontId="0" fillId="61" borderId="35" xfId="0" applyFill="1" applyBorder="1" applyAlignment="1">
      <alignment/>
    </xf>
    <xf numFmtId="0" fontId="0" fillId="61" borderId="0" xfId="0" applyFill="1" applyAlignment="1">
      <alignment horizontal="left"/>
    </xf>
    <xf numFmtId="0" fontId="79" fillId="62" borderId="31" xfId="0" applyFont="1" applyFill="1" applyBorder="1" applyAlignment="1">
      <alignment horizontal="left" vertical="center" wrapText="1"/>
    </xf>
    <xf numFmtId="0" fontId="79" fillId="62" borderId="27" xfId="0" applyNumberFormat="1" applyFont="1" applyFill="1" applyBorder="1" applyAlignment="1">
      <alignment horizontal="center" vertical="center" wrapText="1"/>
    </xf>
    <xf numFmtId="15" fontId="80" fillId="62" borderId="27" xfId="0" applyNumberFormat="1" applyFont="1" applyFill="1" applyBorder="1" applyAlignment="1">
      <alignment horizontal="center" vertical="center" wrapText="1"/>
    </xf>
    <xf numFmtId="0" fontId="80" fillId="62" borderId="27" xfId="0" applyFont="1" applyFill="1" applyBorder="1" applyAlignment="1">
      <alignment horizontal="center" vertical="center" wrapText="1"/>
    </xf>
    <xf numFmtId="0" fontId="79" fillId="62" borderId="27" xfId="0" applyFont="1" applyFill="1" applyBorder="1" applyAlignment="1">
      <alignment horizontal="center" vertical="center" wrapText="1"/>
    </xf>
    <xf numFmtId="15" fontId="79" fillId="62" borderId="32" xfId="0" applyNumberFormat="1" applyFont="1" applyFill="1" applyBorder="1" applyAlignment="1">
      <alignment horizontal="center" vertical="center" wrapText="1"/>
    </xf>
    <xf numFmtId="0" fontId="79" fillId="62" borderId="32" xfId="0" applyFont="1" applyFill="1" applyBorder="1" applyAlignment="1">
      <alignment horizontal="center" vertical="center" wrapText="1"/>
    </xf>
    <xf numFmtId="0" fontId="80" fillId="62" borderId="31" xfId="0" applyFont="1" applyFill="1" applyBorder="1" applyAlignment="1">
      <alignment horizontal="left" vertical="center" wrapText="1"/>
    </xf>
    <xf numFmtId="173" fontId="8" fillId="61" borderId="27" xfId="0" applyNumberFormat="1" applyFont="1" applyFill="1" applyBorder="1" applyAlignment="1">
      <alignment wrapText="1"/>
    </xf>
    <xf numFmtId="181" fontId="9" fillId="61" borderId="0" xfId="80" applyNumberFormat="1" applyFont="1" applyFill="1" applyBorder="1" applyAlignment="1">
      <alignment wrapText="1"/>
    </xf>
    <xf numFmtId="174" fontId="13" fillId="61" borderId="0" xfId="0" applyNumberFormat="1" applyFont="1" applyFill="1" applyBorder="1" applyAlignment="1">
      <alignment wrapText="1"/>
    </xf>
    <xf numFmtId="175" fontId="8" fillId="61" borderId="27" xfId="0" applyNumberFormat="1" applyFont="1" applyFill="1" applyBorder="1" applyAlignment="1">
      <alignment wrapText="1"/>
    </xf>
    <xf numFmtId="174" fontId="14" fillId="61" borderId="27" xfId="0" applyNumberFormat="1" applyFont="1" applyFill="1" applyBorder="1" applyAlignment="1">
      <alignment wrapText="1"/>
    </xf>
    <xf numFmtId="180" fontId="8" fillId="61" borderId="32" xfId="0" applyNumberFormat="1" applyFont="1" applyFill="1" applyBorder="1" applyAlignment="1">
      <alignment wrapText="1"/>
    </xf>
    <xf numFmtId="180" fontId="9" fillId="61" borderId="30" xfId="0" applyNumberFormat="1" applyFont="1" applyFill="1" applyBorder="1" applyAlignment="1">
      <alignment wrapText="1"/>
    </xf>
    <xf numFmtId="173" fontId="11" fillId="61" borderId="0" xfId="0" applyNumberFormat="1" applyFont="1" applyFill="1" applyAlignment="1">
      <alignment/>
    </xf>
    <xf numFmtId="180" fontId="8" fillId="61" borderId="30" xfId="0" applyNumberFormat="1" applyFont="1" applyFill="1" applyBorder="1" applyAlignment="1">
      <alignment wrapText="1"/>
    </xf>
    <xf numFmtId="176" fontId="9" fillId="61" borderId="0" xfId="0" applyNumberFormat="1" applyFont="1" applyFill="1" applyBorder="1" applyAlignment="1">
      <alignment wrapText="1"/>
    </xf>
    <xf numFmtId="177" fontId="9" fillId="61" borderId="30" xfId="0" applyNumberFormat="1" applyFont="1" applyFill="1" applyBorder="1" applyAlignment="1">
      <alignment wrapText="1"/>
    </xf>
    <xf numFmtId="0" fontId="79" fillId="63" borderId="31" xfId="0" applyFont="1" applyFill="1" applyBorder="1" applyAlignment="1">
      <alignment horizontal="left" vertical="center" wrapText="1"/>
    </xf>
    <xf numFmtId="0" fontId="79" fillId="63" borderId="27" xfId="0" applyNumberFormat="1" applyFont="1" applyFill="1" applyBorder="1" applyAlignment="1">
      <alignment horizontal="center" vertical="center" wrapText="1"/>
    </xf>
    <xf numFmtId="15" fontId="80" fillId="63" borderId="27" xfId="0" applyNumberFormat="1" applyFont="1" applyFill="1" applyBorder="1" applyAlignment="1">
      <alignment horizontal="center" vertical="center" wrapText="1"/>
    </xf>
    <xf numFmtId="0" fontId="80" fillId="63" borderId="27" xfId="0" applyFont="1" applyFill="1" applyBorder="1" applyAlignment="1">
      <alignment horizontal="center" vertical="center" wrapText="1"/>
    </xf>
    <xf numFmtId="0" fontId="79" fillId="63" borderId="27" xfId="0" applyFont="1" applyFill="1" applyBorder="1" applyAlignment="1">
      <alignment horizontal="center" vertical="center" wrapText="1"/>
    </xf>
    <xf numFmtId="15" fontId="79" fillId="63" borderId="32" xfId="0" applyNumberFormat="1" applyFont="1" applyFill="1" applyBorder="1" applyAlignment="1">
      <alignment horizontal="center" vertical="center" wrapText="1"/>
    </xf>
    <xf numFmtId="0" fontId="80" fillId="63" borderId="31" xfId="0" applyFont="1" applyFill="1" applyBorder="1" applyAlignment="1">
      <alignment horizontal="left" vertical="center" wrapText="1"/>
    </xf>
    <xf numFmtId="0" fontId="79" fillId="63" borderId="32" xfId="0" applyFont="1" applyFill="1" applyBorder="1" applyAlignment="1">
      <alignment horizontal="center" vertical="center" wrapText="1"/>
    </xf>
    <xf numFmtId="175" fontId="9" fillId="61" borderId="0" xfId="0" applyNumberFormat="1" applyFont="1" applyFill="1" applyBorder="1" applyAlignment="1">
      <alignment wrapText="1"/>
    </xf>
    <xf numFmtId="180" fontId="9" fillId="61" borderId="30" xfId="0" applyNumberFormat="1" applyFont="1" applyFill="1" applyBorder="1" applyAlignment="1">
      <alignment wrapText="1"/>
    </xf>
    <xf numFmtId="0" fontId="9" fillId="61" borderId="29" xfId="0" applyFont="1" applyFill="1" applyBorder="1" applyAlignment="1">
      <alignment horizontal="right" wrapText="1"/>
    </xf>
    <xf numFmtId="0" fontId="9" fillId="61" borderId="33" xfId="0" applyFont="1" applyFill="1" applyBorder="1" applyAlignment="1">
      <alignment horizontal="right" wrapText="1"/>
    </xf>
    <xf numFmtId="171" fontId="9" fillId="61" borderId="34" xfId="0" applyNumberFormat="1" applyFont="1" applyFill="1" applyBorder="1" applyAlignment="1">
      <alignment wrapText="1"/>
    </xf>
    <xf numFmtId="182" fontId="9" fillId="61" borderId="34" xfId="0" applyNumberFormat="1" applyFont="1" applyFill="1" applyBorder="1" applyAlignment="1">
      <alignment wrapText="1"/>
    </xf>
    <xf numFmtId="180" fontId="9" fillId="61" borderId="35" xfId="0" applyNumberFormat="1" applyFont="1" applyFill="1" applyBorder="1" applyAlignment="1">
      <alignment wrapText="1"/>
    </xf>
    <xf numFmtId="174" fontId="9" fillId="61" borderId="0" xfId="0" applyNumberFormat="1" applyFont="1" applyFill="1" applyBorder="1" applyAlignment="1">
      <alignment wrapText="1"/>
    </xf>
    <xf numFmtId="176" fontId="8" fillId="61" borderId="0" xfId="0" applyNumberFormat="1" applyFont="1" applyFill="1" applyBorder="1" applyAlignment="1">
      <alignment wrapText="1"/>
    </xf>
    <xf numFmtId="177" fontId="8" fillId="61" borderId="30" xfId="0" applyNumberFormat="1" applyFont="1" applyFill="1" applyBorder="1" applyAlignment="1">
      <alignment wrapText="1"/>
    </xf>
    <xf numFmtId="0" fontId="79" fillId="64" borderId="31" xfId="0" applyFont="1" applyFill="1" applyBorder="1" applyAlignment="1">
      <alignment horizontal="left" vertical="center" wrapText="1"/>
    </xf>
    <xf numFmtId="0" fontId="79" fillId="64" borderId="27" xfId="0" applyNumberFormat="1" applyFont="1" applyFill="1" applyBorder="1" applyAlignment="1">
      <alignment horizontal="center" vertical="center" wrapText="1"/>
    </xf>
    <xf numFmtId="15" fontId="80" fillId="64" borderId="27" xfId="0" applyNumberFormat="1" applyFont="1" applyFill="1" applyBorder="1" applyAlignment="1">
      <alignment horizontal="center" vertical="center" wrapText="1"/>
    </xf>
    <xf numFmtId="0" fontId="80" fillId="64" borderId="27" xfId="0" applyFont="1" applyFill="1" applyBorder="1" applyAlignment="1">
      <alignment horizontal="center" vertical="center" wrapText="1"/>
    </xf>
    <xf numFmtId="0" fontId="79" fillId="64" borderId="27" xfId="0" applyFont="1" applyFill="1" applyBorder="1" applyAlignment="1">
      <alignment horizontal="center" vertical="center" wrapText="1"/>
    </xf>
    <xf numFmtId="15" fontId="79" fillId="64" borderId="32" xfId="0" applyNumberFormat="1" applyFont="1" applyFill="1" applyBorder="1" applyAlignment="1">
      <alignment horizontal="center" vertical="center" wrapText="1"/>
    </xf>
    <xf numFmtId="0" fontId="79" fillId="64" borderId="32" xfId="0" applyFont="1" applyFill="1" applyBorder="1" applyAlignment="1">
      <alignment horizontal="center" vertical="center" wrapText="1"/>
    </xf>
    <xf numFmtId="0" fontId="80" fillId="64" borderId="31" xfId="0" applyFont="1" applyFill="1" applyBorder="1" applyAlignment="1">
      <alignment horizontal="left" vertical="center" wrapText="1"/>
    </xf>
    <xf numFmtId="178" fontId="8" fillId="61" borderId="27" xfId="0" applyNumberFormat="1" applyFont="1" applyFill="1" applyBorder="1" applyAlignment="1">
      <alignment wrapText="1"/>
    </xf>
    <xf numFmtId="171" fontId="8" fillId="61" borderId="0" xfId="0" applyNumberFormat="1" applyFont="1" applyFill="1" applyBorder="1" applyAlignment="1">
      <alignment wrapText="1"/>
    </xf>
    <xf numFmtId="181" fontId="9" fillId="61" borderId="34" xfId="80" applyNumberFormat="1" applyFont="1" applyFill="1" applyBorder="1" applyAlignment="1">
      <alignment wrapText="1"/>
    </xf>
    <xf numFmtId="177" fontId="9" fillId="61" borderId="35" xfId="0" applyNumberFormat="1" applyFont="1" applyFill="1" applyBorder="1" applyAlignment="1">
      <alignment wrapText="1"/>
    </xf>
    <xf numFmtId="178" fontId="11" fillId="61" borderId="0" xfId="0" applyNumberFormat="1" applyFont="1" applyFill="1" applyAlignment="1">
      <alignment/>
    </xf>
    <xf numFmtId="0" fontId="13" fillId="61" borderId="33" xfId="0" applyFont="1" applyFill="1" applyBorder="1" applyAlignment="1">
      <alignment horizontal="left" wrapText="1"/>
    </xf>
    <xf numFmtId="174" fontId="13" fillId="61" borderId="34" xfId="0" applyNumberFormat="1" applyFont="1" applyFill="1" applyBorder="1" applyAlignment="1">
      <alignment wrapText="1"/>
    </xf>
    <xf numFmtId="49" fontId="13" fillId="61" borderId="34" xfId="0" applyNumberFormat="1" applyFont="1" applyFill="1" applyBorder="1" applyAlignment="1">
      <alignment horizontal="right" wrapText="1"/>
    </xf>
    <xf numFmtId="0" fontId="79" fillId="65" borderId="31" xfId="0" applyFont="1" applyFill="1" applyBorder="1" applyAlignment="1">
      <alignment horizontal="left" vertical="center" wrapText="1"/>
    </xf>
    <xf numFmtId="0" fontId="79" fillId="65" borderId="27" xfId="0" applyNumberFormat="1" applyFont="1" applyFill="1" applyBorder="1" applyAlignment="1">
      <alignment horizontal="center" vertical="center" wrapText="1"/>
    </xf>
    <xf numFmtId="15" fontId="80" fillId="65" borderId="27" xfId="0" applyNumberFormat="1" applyFont="1" applyFill="1" applyBorder="1" applyAlignment="1">
      <alignment horizontal="center" vertical="center" wrapText="1"/>
    </xf>
    <xf numFmtId="0" fontId="80" fillId="65" borderId="27" xfId="0" applyFont="1" applyFill="1" applyBorder="1" applyAlignment="1">
      <alignment horizontal="center" vertical="center" wrapText="1"/>
    </xf>
    <xf numFmtId="0" fontId="79" fillId="65" borderId="27" xfId="0" applyFont="1" applyFill="1" applyBorder="1" applyAlignment="1">
      <alignment horizontal="center" vertical="center" wrapText="1"/>
    </xf>
    <xf numFmtId="15" fontId="79" fillId="65" borderId="32" xfId="0" applyNumberFormat="1" applyFont="1" applyFill="1" applyBorder="1" applyAlignment="1">
      <alignment horizontal="center" vertical="center" wrapText="1"/>
    </xf>
    <xf numFmtId="0" fontId="79" fillId="65" borderId="32" xfId="0" applyFont="1" applyFill="1" applyBorder="1" applyAlignment="1">
      <alignment horizontal="center" vertical="center" wrapText="1"/>
    </xf>
    <xf numFmtId="0" fontId="80" fillId="65" borderId="31" xfId="0" applyFont="1" applyFill="1" applyBorder="1" applyAlignment="1">
      <alignment horizontal="left" vertical="center" wrapText="1"/>
    </xf>
    <xf numFmtId="174" fontId="8" fillId="61" borderId="0" xfId="0" applyNumberFormat="1" applyFont="1" applyFill="1" applyBorder="1" applyAlignment="1">
      <alignment wrapText="1"/>
    </xf>
    <xf numFmtId="175" fontId="8" fillId="61" borderId="0" xfId="0" applyNumberFormat="1" applyFont="1" applyFill="1" applyBorder="1" applyAlignment="1">
      <alignment wrapText="1"/>
    </xf>
    <xf numFmtId="177" fontId="8" fillId="61" borderId="30" xfId="0" applyNumberFormat="1" applyFont="1" applyFill="1" applyBorder="1" applyAlignment="1">
      <alignment wrapText="1"/>
    </xf>
    <xf numFmtId="0" fontId="13" fillId="61" borderId="29" xfId="0" applyFont="1" applyFill="1" applyBorder="1" applyAlignment="1" quotePrefix="1">
      <alignment horizontal="right" wrapText="1"/>
    </xf>
    <xf numFmtId="181" fontId="13" fillId="61" borderId="0" xfId="80" applyNumberFormat="1" applyFont="1" applyFill="1" applyBorder="1" applyAlignment="1">
      <alignment wrapText="1"/>
    </xf>
    <xf numFmtId="182" fontId="13" fillId="61" borderId="0" xfId="0" applyNumberFormat="1" applyFont="1" applyFill="1" applyBorder="1" applyAlignment="1">
      <alignment wrapText="1"/>
    </xf>
    <xf numFmtId="177" fontId="13" fillId="61" borderId="30" xfId="0" applyNumberFormat="1" applyFont="1" applyFill="1" applyBorder="1" applyAlignment="1">
      <alignment wrapText="1"/>
    </xf>
    <xf numFmtId="175" fontId="9" fillId="61" borderId="34" xfId="0" applyNumberFormat="1" applyFont="1" applyFill="1" applyBorder="1" applyAlignment="1">
      <alignment wrapText="1"/>
    </xf>
    <xf numFmtId="182" fontId="13" fillId="61" borderId="34" xfId="0" applyNumberFormat="1" applyFont="1" applyFill="1" applyBorder="1" applyAlignment="1">
      <alignment wrapText="1"/>
    </xf>
    <xf numFmtId="0" fontId="12" fillId="61" borderId="0" xfId="0" applyFont="1" applyFill="1" applyBorder="1" applyAlignment="1">
      <alignment horizontal="left" wrapText="1"/>
    </xf>
    <xf numFmtId="177" fontId="9" fillId="61" borderId="0" xfId="0" applyNumberFormat="1" applyFont="1" applyFill="1" applyBorder="1" applyAlignment="1">
      <alignment wrapText="1"/>
    </xf>
    <xf numFmtId="49" fontId="9" fillId="61" borderId="34" xfId="0" applyNumberFormat="1" applyFont="1" applyFill="1" applyBorder="1" applyAlignment="1">
      <alignment horizontal="right" vertical="center" wrapText="1"/>
    </xf>
    <xf numFmtId="0" fontId="79" fillId="66" borderId="31" xfId="0" applyFont="1" applyFill="1" applyBorder="1" applyAlignment="1">
      <alignment horizontal="left" vertical="center" wrapText="1"/>
    </xf>
    <xf numFmtId="0" fontId="79" fillId="66" borderId="27" xfId="0" applyNumberFormat="1" applyFont="1" applyFill="1" applyBorder="1" applyAlignment="1">
      <alignment horizontal="center" vertical="center" wrapText="1"/>
    </xf>
    <xf numFmtId="15" fontId="80" fillId="66" borderId="27" xfId="0" applyNumberFormat="1" applyFont="1" applyFill="1" applyBorder="1" applyAlignment="1">
      <alignment horizontal="center" vertical="center" wrapText="1"/>
    </xf>
    <xf numFmtId="0" fontId="80" fillId="66" borderId="27" xfId="0" applyFont="1" applyFill="1" applyBorder="1" applyAlignment="1">
      <alignment horizontal="center" vertical="center" wrapText="1"/>
    </xf>
    <xf numFmtId="0" fontId="79" fillId="66" borderId="27" xfId="0" applyFont="1" applyFill="1" applyBorder="1" applyAlignment="1">
      <alignment horizontal="center" vertical="center" wrapText="1"/>
    </xf>
    <xf numFmtId="15" fontId="79" fillId="66" borderId="32" xfId="0" applyNumberFormat="1" applyFont="1" applyFill="1" applyBorder="1" applyAlignment="1">
      <alignment horizontal="center" vertical="center" wrapText="1"/>
    </xf>
    <xf numFmtId="0" fontId="79" fillId="66" borderId="32" xfId="0" applyFont="1" applyFill="1" applyBorder="1" applyAlignment="1">
      <alignment horizontal="center" vertical="center" wrapText="1"/>
    </xf>
    <xf numFmtId="0" fontId="80" fillId="66" borderId="31" xfId="0" applyFont="1" applyFill="1" applyBorder="1" applyAlignment="1">
      <alignment horizontal="left" vertical="center" wrapText="1"/>
    </xf>
    <xf numFmtId="0" fontId="1" fillId="61" borderId="0" xfId="0" applyFont="1" applyFill="1" applyAlignment="1">
      <alignment/>
    </xf>
    <xf numFmtId="0" fontId="81" fillId="61" borderId="0" xfId="0" applyFont="1" applyFill="1" applyAlignment="1">
      <alignment/>
    </xf>
    <xf numFmtId="37" fontId="0" fillId="61" borderId="0" xfId="0" applyNumberFormat="1" applyFill="1" applyAlignment="1">
      <alignment/>
    </xf>
    <xf numFmtId="37" fontId="2" fillId="61" borderId="0" xfId="84" applyFont="1" applyFill="1" applyAlignment="1" applyProtection="1">
      <alignment vertical="center"/>
      <protection hidden="1"/>
    </xf>
    <xf numFmtId="37" fontId="2" fillId="61" borderId="0" xfId="84" applyFont="1" applyFill="1" applyAlignment="1" applyProtection="1">
      <alignment horizontal="center" vertical="center"/>
      <protection hidden="1"/>
    </xf>
    <xf numFmtId="37" fontId="4" fillId="61" borderId="0" xfId="84" applyFont="1" applyFill="1" applyAlignment="1" applyProtection="1">
      <alignment vertical="center"/>
      <protection hidden="1"/>
    </xf>
    <xf numFmtId="37" fontId="2" fillId="61" borderId="0" xfId="84" applyFont="1" applyFill="1" applyAlignment="1" applyProtection="1">
      <alignment vertical="center" wrapText="1"/>
      <protection hidden="1"/>
    </xf>
    <xf numFmtId="37" fontId="4" fillId="61" borderId="0" xfId="84" applyFont="1" applyFill="1" applyAlignment="1" applyProtection="1">
      <alignment vertical="center" wrapText="1"/>
      <protection hidden="1"/>
    </xf>
    <xf numFmtId="37" fontId="4" fillId="61" borderId="0" xfId="84" applyFont="1" applyFill="1" applyAlignment="1" applyProtection="1">
      <alignment vertical="center" wrapText="1"/>
      <protection hidden="1"/>
    </xf>
    <xf numFmtId="37" fontId="7" fillId="61" borderId="0" xfId="84" applyFont="1" applyFill="1" applyAlignment="1" applyProtection="1">
      <alignment vertical="center" wrapText="1"/>
      <protection hidden="1"/>
    </xf>
    <xf numFmtId="37" fontId="7" fillId="61" borderId="36" xfId="84" applyFont="1" applyFill="1" applyBorder="1" applyAlignment="1" applyProtection="1">
      <alignment vertical="center" wrapText="1"/>
      <protection hidden="1"/>
    </xf>
    <xf numFmtId="0" fontId="0" fillId="61" borderId="0" xfId="0" applyFill="1" applyBorder="1" applyAlignment="1">
      <alignment/>
    </xf>
    <xf numFmtId="37" fontId="82" fillId="64" borderId="27" xfId="84" applyFont="1" applyFill="1" applyBorder="1" applyAlignment="1" applyProtection="1">
      <alignment horizontal="left" vertical="center"/>
      <protection hidden="1"/>
    </xf>
    <xf numFmtId="170" fontId="82" fillId="64" borderId="27" xfId="84" applyNumberFormat="1" applyFont="1" applyFill="1" applyBorder="1" applyAlignment="1" applyProtection="1" quotePrefix="1">
      <alignment horizontal="right" vertical="center" wrapText="1"/>
      <protection/>
    </xf>
    <xf numFmtId="37" fontId="4" fillId="61" borderId="0" xfId="84" applyFont="1" applyFill="1" applyAlignment="1" applyProtection="1">
      <alignment wrapText="1"/>
      <protection hidden="1"/>
    </xf>
    <xf numFmtId="37" fontId="46" fillId="61" borderId="0" xfId="84" applyFont="1" applyFill="1" applyBorder="1" applyAlignment="1" applyProtection="1">
      <alignment vertical="center"/>
      <protection hidden="1"/>
    </xf>
    <xf numFmtId="37" fontId="46" fillId="61" borderId="0" xfId="84" applyFont="1" applyFill="1" applyBorder="1" applyAlignment="1" applyProtection="1">
      <alignment vertical="center" wrapText="1"/>
      <protection hidden="1"/>
    </xf>
    <xf numFmtId="37" fontId="5" fillId="61" borderId="0" xfId="84" applyFont="1" applyFill="1" applyAlignment="1" applyProtection="1">
      <alignment horizontal="right" wrapText="1"/>
      <protection hidden="1"/>
    </xf>
    <xf numFmtId="37" fontId="4" fillId="61" borderId="0" xfId="84" applyFont="1" applyFill="1" applyAlignment="1" applyProtection="1" quotePrefix="1">
      <alignment horizontal="left" wrapText="1"/>
      <protection hidden="1"/>
    </xf>
    <xf numFmtId="37" fontId="47" fillId="61" borderId="0" xfId="84" applyFont="1" applyFill="1" applyBorder="1" applyAlignment="1" applyProtection="1">
      <alignment vertical="center"/>
      <protection hidden="1"/>
    </xf>
    <xf numFmtId="37" fontId="47" fillId="61" borderId="0" xfId="84" applyFont="1" applyFill="1" applyBorder="1" applyAlignment="1" applyProtection="1">
      <alignment vertical="center"/>
      <protection locked="0"/>
    </xf>
    <xf numFmtId="37" fontId="2" fillId="61" borderId="27" xfId="84" applyFont="1" applyFill="1" applyBorder="1" applyAlignment="1" applyProtection="1">
      <alignment wrapText="1"/>
      <protection hidden="1"/>
    </xf>
    <xf numFmtId="37" fontId="4" fillId="61" borderId="0" xfId="84" applyFont="1" applyFill="1" applyAlignment="1" applyProtection="1">
      <alignment wrapText="1"/>
      <protection hidden="1"/>
    </xf>
    <xf numFmtId="37" fontId="2" fillId="61" borderId="0" xfId="84" applyFont="1" applyFill="1" applyAlignment="1" applyProtection="1">
      <alignment wrapText="1"/>
      <protection hidden="1"/>
    </xf>
    <xf numFmtId="37" fontId="2" fillId="61" borderId="34" xfId="84" applyFont="1" applyFill="1" applyBorder="1" applyAlignment="1" applyProtection="1">
      <alignment wrapText="1"/>
      <protection hidden="1"/>
    </xf>
    <xf numFmtId="37" fontId="4" fillId="61" borderId="37" xfId="84" applyFont="1" applyFill="1" applyBorder="1" applyAlignment="1" applyProtection="1">
      <alignment wrapText="1"/>
      <protection hidden="1"/>
    </xf>
    <xf numFmtId="37" fontId="1" fillId="61" borderId="37" xfId="84" applyFill="1" applyBorder="1" applyProtection="1">
      <alignment/>
      <protection locked="0"/>
    </xf>
    <xf numFmtId="37" fontId="5" fillId="61" borderId="0" xfId="84" applyFont="1" applyFill="1" applyAlignment="1" applyProtection="1">
      <alignment wrapText="1"/>
      <protection hidden="1"/>
    </xf>
    <xf numFmtId="170" fontId="3" fillId="64" borderId="27" xfId="84" applyNumberFormat="1" applyFont="1" applyFill="1" applyBorder="1" applyAlignment="1" applyProtection="1" quotePrefix="1">
      <alignment horizontal="center" vertical="center" wrapText="1"/>
      <protection/>
    </xf>
    <xf numFmtId="37" fontId="48" fillId="61" borderId="0" xfId="84" applyFont="1" applyFill="1" applyBorder="1" applyAlignment="1" applyProtection="1">
      <alignment vertical="center"/>
      <protection hidden="1"/>
    </xf>
    <xf numFmtId="49" fontId="48" fillId="61" borderId="0" xfId="84" applyNumberFormat="1" applyFont="1" applyFill="1" applyBorder="1" applyAlignment="1" applyProtection="1">
      <alignment horizontal="right" vertical="center" wrapText="1"/>
      <protection/>
    </xf>
    <xf numFmtId="184" fontId="1" fillId="61" borderId="0" xfId="84" applyNumberFormat="1" applyFont="1" applyFill="1" applyBorder="1" applyProtection="1">
      <alignment/>
      <protection locked="0"/>
    </xf>
    <xf numFmtId="184" fontId="24" fillId="61" borderId="0" xfId="84" applyNumberFormat="1" applyFont="1" applyFill="1" applyBorder="1" applyProtection="1">
      <alignment/>
      <protection locked="0"/>
    </xf>
    <xf numFmtId="184" fontId="4" fillId="61" borderId="0" xfId="84" applyNumberFormat="1" applyFont="1" applyFill="1" applyProtection="1">
      <alignment/>
      <protection hidden="1"/>
    </xf>
    <xf numFmtId="184" fontId="6" fillId="61" borderId="27" xfId="84" applyNumberFormat="1" applyFont="1" applyFill="1" applyBorder="1" applyProtection="1">
      <alignment/>
      <protection locked="0"/>
    </xf>
    <xf numFmtId="184" fontId="6" fillId="61" borderId="0" xfId="84" applyNumberFormat="1" applyFont="1" applyFill="1" applyBorder="1" applyProtection="1">
      <alignment/>
      <protection locked="0"/>
    </xf>
    <xf numFmtId="184" fontId="4" fillId="61" borderId="0" xfId="84" applyNumberFormat="1" applyFont="1" applyFill="1" applyAlignment="1" applyProtection="1">
      <alignment horizontal="right"/>
      <protection hidden="1"/>
    </xf>
    <xf numFmtId="184" fontId="1" fillId="61" borderId="34" xfId="84" applyNumberFormat="1" applyFont="1" applyFill="1" applyBorder="1" applyProtection="1">
      <alignment/>
      <protection locked="0"/>
    </xf>
    <xf numFmtId="187" fontId="1" fillId="61" borderId="0" xfId="84" applyNumberFormat="1" applyFont="1" applyFill="1" applyBorder="1" applyProtection="1">
      <alignment/>
      <protection locked="0"/>
    </xf>
    <xf numFmtId="178" fontId="49" fillId="61" borderId="0" xfId="84" applyNumberFormat="1" applyFont="1" applyFill="1" applyBorder="1" applyAlignment="1" applyProtection="1">
      <alignment horizontal="right" vertical="center"/>
      <protection hidden="1"/>
    </xf>
    <xf numFmtId="178" fontId="2" fillId="60" borderId="27" xfId="84" applyNumberFormat="1" applyFont="1" applyFill="1" applyBorder="1" applyAlignment="1" applyProtection="1">
      <alignment vertical="center"/>
      <protection hidden="1"/>
    </xf>
    <xf numFmtId="178" fontId="4" fillId="61" borderId="0" xfId="84" applyNumberFormat="1" applyFont="1" applyFill="1" applyBorder="1" applyAlignment="1" applyProtection="1">
      <alignment vertical="center"/>
      <protection hidden="1"/>
    </xf>
    <xf numFmtId="178" fontId="49" fillId="61" borderId="0" xfId="84" applyNumberFormat="1" applyFont="1" applyFill="1" applyBorder="1" applyAlignment="1" applyProtection="1">
      <alignment vertical="center"/>
      <protection hidden="1"/>
    </xf>
    <xf numFmtId="178" fontId="2" fillId="15" borderId="28" xfId="84" applyNumberFormat="1" applyFont="1" applyFill="1" applyBorder="1" applyAlignment="1" applyProtection="1">
      <alignment horizontal="right" vertical="center"/>
      <protection hidden="1"/>
    </xf>
    <xf numFmtId="178" fontId="1" fillId="61" borderId="0" xfId="0" applyNumberFormat="1" applyFont="1" applyFill="1" applyAlignment="1">
      <alignment/>
    </xf>
    <xf numFmtId="178" fontId="4" fillId="54" borderId="27" xfId="84" applyNumberFormat="1" applyFont="1" applyFill="1" applyBorder="1" applyAlignment="1" applyProtection="1">
      <alignment horizontal="center" vertical="center"/>
      <protection hidden="1"/>
    </xf>
    <xf numFmtId="178" fontId="4" fillId="61" borderId="36" xfId="84" applyNumberFormat="1" applyFont="1" applyFill="1" applyBorder="1" applyAlignment="1" applyProtection="1">
      <alignment vertical="center"/>
      <protection hidden="1"/>
    </xf>
    <xf numFmtId="178" fontId="49" fillId="61" borderId="34" xfId="84" applyNumberFormat="1" applyFont="1" applyFill="1" applyBorder="1" applyAlignment="1" applyProtection="1">
      <alignment vertical="center"/>
      <protection hidden="1"/>
    </xf>
    <xf numFmtId="178" fontId="49" fillId="61" borderId="38" xfId="84" applyNumberFormat="1" applyFont="1" applyFill="1" applyBorder="1" applyAlignment="1" applyProtection="1">
      <alignment vertical="center"/>
      <protection hidden="1"/>
    </xf>
    <xf numFmtId="178" fontId="2" fillId="61" borderId="36" xfId="84" applyNumberFormat="1" applyFont="1" applyFill="1" applyBorder="1" applyAlignment="1" applyProtection="1">
      <alignment vertical="center"/>
      <protection hidden="1"/>
    </xf>
    <xf numFmtId="178" fontId="49" fillId="61" borderId="0" xfId="84" applyNumberFormat="1" applyFont="1" applyFill="1" applyBorder="1" applyAlignment="1" applyProtection="1" quotePrefix="1">
      <alignment horizontal="right" vertical="center"/>
      <protection hidden="1"/>
    </xf>
    <xf numFmtId="178" fontId="49" fillId="61" borderId="34" xfId="84" applyNumberFormat="1" applyFont="1" applyFill="1" applyBorder="1" applyAlignment="1" applyProtection="1" quotePrefix="1">
      <alignment horizontal="right" vertical="center"/>
      <protection hidden="1"/>
    </xf>
    <xf numFmtId="178" fontId="6" fillId="15" borderId="27" xfId="0" applyNumberFormat="1" applyFont="1" applyFill="1" applyBorder="1" applyAlignment="1">
      <alignment horizontal="right" vertical="center" wrapText="1"/>
    </xf>
    <xf numFmtId="37" fontId="4" fillId="61" borderId="0" xfId="84" applyFont="1" applyFill="1" applyAlignment="1" applyProtection="1">
      <alignment vertical="center"/>
      <protection hidden="1"/>
    </xf>
    <xf numFmtId="0" fontId="6" fillId="54" borderId="27" xfId="84" applyNumberFormat="1" applyFont="1" applyFill="1" applyBorder="1" applyAlignment="1" applyProtection="1" quotePrefix="1">
      <alignment horizontal="right" vertical="center" wrapText="1"/>
      <protection/>
    </xf>
  </cellXfs>
  <cellStyles count="156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Colore 1" xfId="22"/>
    <cellStyle name="20% - Colore 2" xfId="23"/>
    <cellStyle name="20% - Colore 3" xfId="24"/>
    <cellStyle name="20% - Colore 4" xfId="25"/>
    <cellStyle name="20% - Colore 5" xfId="26"/>
    <cellStyle name="20% - Colore 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Colore 1" xfId="34"/>
    <cellStyle name="40% - Colore 2" xfId="35"/>
    <cellStyle name="40% - Colore 3" xfId="36"/>
    <cellStyle name="40% - Colore 4" xfId="37"/>
    <cellStyle name="40% - Colore 5" xfId="38"/>
    <cellStyle name="40% - Colore 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Colore 1" xfId="46"/>
    <cellStyle name="60% - Colore 2" xfId="47"/>
    <cellStyle name="60% - Colore 3" xfId="48"/>
    <cellStyle name="60% - Colore 4" xfId="49"/>
    <cellStyle name="60% - Colore 5" xfId="50"/>
    <cellStyle name="60% - Colore 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olo" xfId="59"/>
    <cellStyle name="Calculation" xfId="60"/>
    <cellStyle name="Cella collegata" xfId="61"/>
    <cellStyle name="Cella da controllare" xfId="62"/>
    <cellStyle name="Check Cell" xfId="63"/>
    <cellStyle name="Hyperlink" xfId="64"/>
    <cellStyle name="Followed Hyperlink" xfId="65"/>
    <cellStyle name="Colore 1" xfId="66"/>
    <cellStyle name="Colore 2" xfId="67"/>
    <cellStyle name="Colore 3" xfId="68"/>
    <cellStyle name="Colore 4" xfId="69"/>
    <cellStyle name="Colore 5" xfId="70"/>
    <cellStyle name="Colore 6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Comma" xfId="80"/>
    <cellStyle name="Comma [0]" xfId="81"/>
    <cellStyle name="Neutral" xfId="82"/>
    <cellStyle name="Neutrale" xfId="83"/>
    <cellStyle name="Normal_Cons_HERA_mar04_Poli_7tris" xfId="84"/>
    <cellStyle name="Nota" xfId="85"/>
    <cellStyle name="Note" xfId="86"/>
    <cellStyle name="Output" xfId="87"/>
    <cellStyle name="Percent" xfId="88"/>
    <cellStyle name="SAPBEXaggData" xfId="89"/>
    <cellStyle name="SAPBEXaggDataEmph" xfId="90"/>
    <cellStyle name="SAPBEXaggExc1" xfId="91"/>
    <cellStyle name="SAPBEXaggExc1Emph" xfId="92"/>
    <cellStyle name="SAPBEXaggExc2" xfId="93"/>
    <cellStyle name="SAPBEXaggExc2Emph" xfId="94"/>
    <cellStyle name="SAPBEXaggItem" xfId="95"/>
    <cellStyle name="SAPBEXaggItemX" xfId="96"/>
    <cellStyle name="SAPBEXbackground" xfId="97"/>
    <cellStyle name="SAPBEXchaText" xfId="98"/>
    <cellStyle name="SAPBEXexcBad7" xfId="99"/>
    <cellStyle name="SAPBEXexcBad8" xfId="100"/>
    <cellStyle name="SAPBEXexcBad9" xfId="101"/>
    <cellStyle name="SAPBEXexcCritical4" xfId="102"/>
    <cellStyle name="SAPBEXexcCritical5" xfId="103"/>
    <cellStyle name="SAPBEXexcCritical6" xfId="104"/>
    <cellStyle name="SAPBEXexcGood1" xfId="105"/>
    <cellStyle name="SAPBEXexcGood2" xfId="106"/>
    <cellStyle name="SAPBEXexcGood3" xfId="107"/>
    <cellStyle name="SAPBEXfilterDrill" xfId="108"/>
    <cellStyle name="SAPBEXfilterItem" xfId="109"/>
    <cellStyle name="SAPBEXfilterText" xfId="110"/>
    <cellStyle name="SAPBEXformats" xfId="111"/>
    <cellStyle name="SAPBEXheaderData" xfId="112"/>
    <cellStyle name="SAPBEXheaderItem" xfId="113"/>
    <cellStyle name="SAPBEXheaderRowOne" xfId="114"/>
    <cellStyle name="SAPBEXheaderRowThree" xfId="115"/>
    <cellStyle name="SAPBEXheaderRowTwo" xfId="116"/>
    <cellStyle name="SAPBEXheaderSingleRow" xfId="117"/>
    <cellStyle name="SAPBEXheaderText" xfId="118"/>
    <cellStyle name="SAPBEXHLevel0" xfId="119"/>
    <cellStyle name="SAPBEXHLevel0X" xfId="120"/>
    <cellStyle name="SAPBEXHLevel1" xfId="121"/>
    <cellStyle name="SAPBEXHLevel1X" xfId="122"/>
    <cellStyle name="SAPBEXHLevel2" xfId="123"/>
    <cellStyle name="SAPBEXHLevel2X" xfId="124"/>
    <cellStyle name="SAPBEXHLevel3" xfId="125"/>
    <cellStyle name="SAPBEXHLevel3X" xfId="126"/>
    <cellStyle name="SAPBEXresData" xfId="127"/>
    <cellStyle name="SAPBEXresDataEmph" xfId="128"/>
    <cellStyle name="SAPBEXresExc1" xfId="129"/>
    <cellStyle name="SAPBEXresExc1Emph" xfId="130"/>
    <cellStyle name="SAPBEXresExc2" xfId="131"/>
    <cellStyle name="SAPBEXresExc2Emph" xfId="132"/>
    <cellStyle name="SAPBEXresItem" xfId="133"/>
    <cellStyle name="SAPBEXresItemX" xfId="134"/>
    <cellStyle name="SAPBEXstdData" xfId="135"/>
    <cellStyle name="SAPBEXstdDataEmph" xfId="136"/>
    <cellStyle name="SAPBEXstdExc1" xfId="137"/>
    <cellStyle name="SAPBEXstdExc1Emph" xfId="138"/>
    <cellStyle name="SAPBEXstdExc2" xfId="139"/>
    <cellStyle name="SAPBEXstdExc2Emph" xfId="140"/>
    <cellStyle name="SAPBEXstdItem" xfId="141"/>
    <cellStyle name="SAPBEXstdItemHeader" xfId="142"/>
    <cellStyle name="SAPBEXstdItemLeft" xfId="143"/>
    <cellStyle name="SAPBEXstdItemLeftChart" xfId="144"/>
    <cellStyle name="SAPBEXstdItemX" xfId="145"/>
    <cellStyle name="SAPBEXsubData" xfId="146"/>
    <cellStyle name="SAPBEXsubDataEmph" xfId="147"/>
    <cellStyle name="SAPBEXsubExc1" xfId="148"/>
    <cellStyle name="SAPBEXsubExc1Emph" xfId="149"/>
    <cellStyle name="SAPBEXsubExc2" xfId="150"/>
    <cellStyle name="SAPBEXsubExc2Emph" xfId="151"/>
    <cellStyle name="SAPBEXsubItem" xfId="152"/>
    <cellStyle name="SAPBEXtitle" xfId="153"/>
    <cellStyle name="SAPBEXundefined" xfId="154"/>
    <cellStyle name="Testo avviso" xfId="155"/>
    <cellStyle name="Testo descrittivo" xfId="156"/>
    <cellStyle name="Title" xfId="157"/>
    <cellStyle name="Titolo" xfId="158"/>
    <cellStyle name="Titolo 1" xfId="159"/>
    <cellStyle name="Titolo 2" xfId="160"/>
    <cellStyle name="Titolo 3" xfId="161"/>
    <cellStyle name="Titolo 4" xfId="162"/>
    <cellStyle name="Total" xfId="163"/>
    <cellStyle name="Totale" xfId="164"/>
    <cellStyle name="Valore non valido" xfId="165"/>
    <cellStyle name="Valore valido" xfId="166"/>
    <cellStyle name="Currency" xfId="167"/>
    <cellStyle name="Currency [0]" xfId="168"/>
    <cellStyle name="Warning Text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0</xdr:col>
      <xdr:colOff>1276350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6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6.57421875" style="9" customWidth="1"/>
    <col min="2" max="6" width="9.140625" style="9" customWidth="1"/>
    <col min="7" max="7" width="50.140625" style="9" bestFit="1" customWidth="1"/>
    <col min="8" max="16384" width="9.140625" style="9" customWidth="1"/>
  </cols>
  <sheetData>
    <row r="3" spans="7:9" ht="25.5" customHeight="1">
      <c r="G3" s="134"/>
      <c r="H3" s="134"/>
      <c r="I3" s="134"/>
    </row>
    <row r="4" spans="1:9" ht="13.5">
      <c r="A4" s="135" t="s">
        <v>81</v>
      </c>
      <c r="B4" s="151"/>
      <c r="C4" s="151"/>
      <c r="G4" s="152"/>
      <c r="H4" s="153"/>
      <c r="I4" s="153"/>
    </row>
    <row r="5" spans="1:9" ht="13.5">
      <c r="A5" s="1" t="s">
        <v>93</v>
      </c>
      <c r="B5" s="177">
        <v>2021</v>
      </c>
      <c r="C5" s="177">
        <v>2022</v>
      </c>
      <c r="G5" s="138"/>
      <c r="H5" s="134"/>
      <c r="I5" s="134"/>
    </row>
    <row r="6" spans="1:9" ht="13.5">
      <c r="A6" s="137" t="s">
        <v>0</v>
      </c>
      <c r="B6" s="154">
        <v>10555.3</v>
      </c>
      <c r="C6" s="154">
        <v>20082</v>
      </c>
      <c r="G6" s="138"/>
      <c r="H6" s="134"/>
      <c r="I6" s="134"/>
    </row>
    <row r="7" spans="1:9" ht="12" customHeight="1">
      <c r="A7" s="137" t="s">
        <v>1</v>
      </c>
      <c r="B7" s="154">
        <v>0</v>
      </c>
      <c r="C7" s="154">
        <v>0</v>
      </c>
      <c r="G7" s="139"/>
      <c r="H7" s="134"/>
      <c r="I7" s="134"/>
    </row>
    <row r="8" spans="1:9" ht="13.5">
      <c r="A8" s="137" t="s">
        <v>2</v>
      </c>
      <c r="B8" s="154">
        <v>400.1</v>
      </c>
      <c r="C8" s="154">
        <v>548.2</v>
      </c>
      <c r="G8" s="138"/>
      <c r="H8" s="134"/>
      <c r="I8" s="134"/>
    </row>
    <row r="9" spans="1:9" ht="13.5">
      <c r="A9" s="140" t="s">
        <v>90</v>
      </c>
      <c r="B9" s="155">
        <v>0</v>
      </c>
      <c r="C9" s="155">
        <v>0</v>
      </c>
      <c r="G9" s="138"/>
      <c r="H9" s="134"/>
      <c r="I9" s="134"/>
    </row>
    <row r="10" spans="1:9" ht="13.5">
      <c r="A10" s="137" t="s">
        <v>3</v>
      </c>
      <c r="B10" s="156"/>
      <c r="C10" s="156"/>
      <c r="G10" s="138"/>
      <c r="H10" s="134"/>
      <c r="I10" s="134"/>
    </row>
    <row r="11" spans="1:9" ht="13.5">
      <c r="A11" s="141" t="s">
        <v>4</v>
      </c>
      <c r="B11" s="154">
        <v>-6672.9</v>
      </c>
      <c r="C11" s="154">
        <v>-16635.9</v>
      </c>
      <c r="G11" s="138"/>
      <c r="H11" s="134"/>
      <c r="I11" s="134"/>
    </row>
    <row r="12" spans="1:9" ht="13.5">
      <c r="A12" s="137" t="s">
        <v>5</v>
      </c>
      <c r="B12" s="154">
        <v>-2464.6</v>
      </c>
      <c r="C12" s="154">
        <v>-2105.8</v>
      </c>
      <c r="G12" s="138"/>
      <c r="H12" s="134"/>
      <c r="I12" s="134"/>
    </row>
    <row r="13" spans="1:9" ht="13.5">
      <c r="A13" s="137" t="s">
        <v>6</v>
      </c>
      <c r="B13" s="154">
        <v>-592.8</v>
      </c>
      <c r="C13" s="154">
        <v>-601.1</v>
      </c>
      <c r="G13" s="142"/>
      <c r="H13" s="143"/>
      <c r="I13" s="143"/>
    </row>
    <row r="14" spans="1:9" ht="13.5">
      <c r="A14" s="137" t="s">
        <v>7</v>
      </c>
      <c r="B14" s="154">
        <v>-612.1</v>
      </c>
      <c r="C14" s="154">
        <v>-667.1</v>
      </c>
      <c r="G14" s="138"/>
      <c r="H14" s="134"/>
      <c r="I14" s="134"/>
    </row>
    <row r="15" spans="1:9" ht="13.5">
      <c r="A15" s="137" t="s">
        <v>8</v>
      </c>
      <c r="B15" s="154">
        <v>-66.5</v>
      </c>
      <c r="C15" s="154">
        <v>-74.9</v>
      </c>
      <c r="G15" s="138"/>
      <c r="H15" s="134"/>
      <c r="I15" s="134"/>
    </row>
    <row r="16" spans="1:9" ht="13.5">
      <c r="A16" s="137" t="s">
        <v>9</v>
      </c>
      <c r="B16" s="154">
        <v>60.8</v>
      </c>
      <c r="C16" s="154">
        <v>82.5</v>
      </c>
      <c r="G16" s="138"/>
      <c r="H16" s="134"/>
      <c r="I16" s="134"/>
    </row>
    <row r="17" spans="1:9" ht="13.5">
      <c r="A17" s="137"/>
      <c r="B17" s="156"/>
      <c r="C17" s="156"/>
      <c r="G17" s="142"/>
      <c r="H17" s="143"/>
      <c r="I17" s="143"/>
    </row>
    <row r="18" spans="1:9" ht="13.5">
      <c r="A18" s="144" t="s">
        <v>10</v>
      </c>
      <c r="B18" s="157">
        <f>SUM(B6:B16)</f>
        <v>607.3000000000001</v>
      </c>
      <c r="C18" s="157">
        <f>SUM(C6:C16)</f>
        <v>627.8999999999992</v>
      </c>
      <c r="G18" s="142"/>
      <c r="H18" s="143"/>
      <c r="I18" s="143"/>
    </row>
    <row r="19" spans="1:9" ht="13.5">
      <c r="A19" s="145" t="s">
        <v>104</v>
      </c>
      <c r="B19" s="159">
        <v>-119.8</v>
      </c>
      <c r="C19" s="159">
        <v>-125</v>
      </c>
      <c r="G19" s="142"/>
      <c r="H19" s="143"/>
      <c r="I19" s="143"/>
    </row>
    <row r="20" spans="1:9" ht="13.5">
      <c r="A20" s="137"/>
      <c r="B20" s="156"/>
      <c r="C20" s="156"/>
      <c r="G20" s="134"/>
      <c r="H20" s="134"/>
      <c r="I20" s="134"/>
    </row>
    <row r="21" spans="1:9" ht="13.5">
      <c r="A21" s="144" t="s">
        <v>11</v>
      </c>
      <c r="B21" s="157">
        <f>SUM(B18:B19)</f>
        <v>487.50000000000006</v>
      </c>
      <c r="C21" s="157">
        <f>SUM(C18:C19)</f>
        <v>502.8999999999992</v>
      </c>
      <c r="G21" s="134"/>
      <c r="H21" s="134"/>
      <c r="I21" s="134"/>
    </row>
    <row r="22" spans="1:3" ht="13.5">
      <c r="A22" s="137" t="s">
        <v>12</v>
      </c>
      <c r="B22" s="159">
        <v>-130.6</v>
      </c>
      <c r="C22" s="159">
        <v>-130.6</v>
      </c>
    </row>
    <row r="23" spans="1:3" ht="13.5">
      <c r="A23" s="137"/>
      <c r="B23" s="159"/>
      <c r="C23" s="159"/>
    </row>
    <row r="24" spans="1:3" ht="13.5">
      <c r="A24" s="144" t="s">
        <v>106</v>
      </c>
      <c r="B24" s="157">
        <f>SUM(B21:B22)</f>
        <v>356.9000000000001</v>
      </c>
      <c r="C24" s="157">
        <f>SUM(C21:C22)</f>
        <v>372.29999999999916</v>
      </c>
    </row>
    <row r="25" spans="1:3" ht="13.5">
      <c r="A25" s="137" t="s">
        <v>105</v>
      </c>
      <c r="B25" s="158">
        <v>12.6</v>
      </c>
      <c r="C25" s="158"/>
    </row>
    <row r="26" spans="1:3" ht="13.5">
      <c r="A26" s="140"/>
      <c r="B26" s="154"/>
      <c r="C26" s="154"/>
    </row>
    <row r="27" spans="1:3" ht="13.5">
      <c r="A27" s="144" t="s">
        <v>107</v>
      </c>
      <c r="B27" s="157">
        <f>+B24+B25</f>
        <v>369.5000000000001</v>
      </c>
      <c r="C27" s="157">
        <f>+C21+C22</f>
        <v>372.29999999999916</v>
      </c>
    </row>
    <row r="28" spans="1:3" ht="13.5">
      <c r="A28" s="137" t="s">
        <v>13</v>
      </c>
      <c r="B28" s="154"/>
      <c r="C28" s="154"/>
    </row>
    <row r="29" spans="1:3" ht="13.5">
      <c r="A29" s="137" t="s">
        <v>14</v>
      </c>
      <c r="B29" s="159">
        <v>330.3</v>
      </c>
      <c r="C29" s="159">
        <v>322.2</v>
      </c>
    </row>
    <row r="30" spans="1:3" ht="13.5">
      <c r="A30" s="137" t="s">
        <v>15</v>
      </c>
      <c r="B30" s="159">
        <v>39.2</v>
      </c>
      <c r="C30" s="159">
        <v>50.1</v>
      </c>
    </row>
    <row r="31" spans="1:3" ht="13.5">
      <c r="A31" s="137"/>
      <c r="B31" s="159"/>
      <c r="C31" s="159"/>
    </row>
    <row r="32" spans="1:3" ht="13.5">
      <c r="A32" s="147" t="s">
        <v>16</v>
      </c>
      <c r="B32" s="160"/>
      <c r="C32" s="160"/>
    </row>
    <row r="33" spans="1:3" ht="13.5">
      <c r="A33" s="146" t="s">
        <v>17</v>
      </c>
      <c r="B33" s="161">
        <v>0.226</v>
      </c>
      <c r="C33" s="161">
        <v>0.221</v>
      </c>
    </row>
    <row r="34" spans="1:3" ht="14.25" thickBot="1">
      <c r="A34" s="146" t="s">
        <v>18</v>
      </c>
      <c r="B34" s="161">
        <v>0.226</v>
      </c>
      <c r="C34" s="161">
        <v>0.221</v>
      </c>
    </row>
    <row r="35" spans="1:3" ht="13.5">
      <c r="A35" s="148"/>
      <c r="B35" s="149"/>
      <c r="C35" s="149"/>
    </row>
    <row r="36" ht="13.5">
      <c r="A36" s="150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B18:C18" formulaRange="1" unlockedFormula="1"/>
    <ignoredError sqref="B17:C17" formulaRange="1"/>
    <ignoredError sqref="B20:C21 C27 B26:C26 B24:C25 B2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1.140625" style="9" customWidth="1"/>
    <col min="2" max="3" width="15.57421875" style="123" customWidth="1"/>
    <col min="4" max="6" width="9.140625" style="9" customWidth="1"/>
    <col min="7" max="7" width="10.00390625" style="9" bestFit="1" customWidth="1"/>
    <col min="8" max="16384" width="9.140625" style="9" customWidth="1"/>
  </cols>
  <sheetData>
    <row r="5" spans="1:3" ht="13.5">
      <c r="A5" s="135" t="s">
        <v>96</v>
      </c>
      <c r="B5" s="136">
        <v>44561</v>
      </c>
      <c r="C5" s="136">
        <v>44926</v>
      </c>
    </row>
    <row r="6" spans="1:3" ht="13.5">
      <c r="A6" s="2" t="s">
        <v>19</v>
      </c>
      <c r="B6" s="8"/>
      <c r="C6" s="8"/>
    </row>
    <row r="7" spans="1:3" ht="13.5">
      <c r="A7" s="126" t="s">
        <v>20</v>
      </c>
      <c r="B7" s="127"/>
      <c r="C7" s="127"/>
    </row>
    <row r="8" spans="1:3" ht="13.5">
      <c r="A8" s="128" t="s">
        <v>21</v>
      </c>
      <c r="B8" s="162">
        <v>1941</v>
      </c>
      <c r="C8" s="162">
        <v>1984.4</v>
      </c>
    </row>
    <row r="9" spans="1:3" ht="13.5">
      <c r="A9" s="176" t="s">
        <v>99</v>
      </c>
      <c r="B9" s="162">
        <v>101.6</v>
      </c>
      <c r="C9" s="162">
        <v>84.2</v>
      </c>
    </row>
    <row r="10" spans="1:3" ht="13.5">
      <c r="A10" s="128" t="s">
        <v>22</v>
      </c>
      <c r="B10" s="162">
        <v>4126.7</v>
      </c>
      <c r="C10" s="162">
        <v>4417.4</v>
      </c>
    </row>
    <row r="11" spans="1:3" ht="13.5">
      <c r="A11" s="128" t="s">
        <v>23</v>
      </c>
      <c r="B11" s="162">
        <v>842.9</v>
      </c>
      <c r="C11" s="162">
        <v>848.1</v>
      </c>
    </row>
    <row r="12" spans="1:3" ht="13.5">
      <c r="A12" s="128" t="s">
        <v>87</v>
      </c>
      <c r="B12" s="162">
        <v>198.5</v>
      </c>
      <c r="C12" s="162">
        <v>190.3</v>
      </c>
    </row>
    <row r="13" spans="1:3" ht="13.5">
      <c r="A13" s="128" t="s">
        <v>24</v>
      </c>
      <c r="B13" s="162">
        <v>142.7</v>
      </c>
      <c r="C13" s="162">
        <v>151.8</v>
      </c>
    </row>
    <row r="14" spans="1:3" ht="13.5">
      <c r="A14" s="128" t="s">
        <v>25</v>
      </c>
      <c r="B14" s="162">
        <v>229.4</v>
      </c>
      <c r="C14" s="162">
        <v>240.4</v>
      </c>
    </row>
    <row r="15" spans="1:3" ht="13.5">
      <c r="A15" s="128" t="s">
        <v>82</v>
      </c>
      <c r="B15" s="162">
        <v>6.9</v>
      </c>
      <c r="C15" s="162">
        <v>1</v>
      </c>
    </row>
    <row r="16" spans="1:3" ht="13.5">
      <c r="A16" s="5"/>
      <c r="B16" s="163">
        <f>SUM(B8:B15)</f>
        <v>7589.699999999998</v>
      </c>
      <c r="C16" s="163">
        <f>SUM(C8:C15)</f>
        <v>7917.6</v>
      </c>
    </row>
    <row r="17" spans="1:3" ht="13.5">
      <c r="A17" s="126" t="s">
        <v>27</v>
      </c>
      <c r="B17" s="164"/>
      <c r="C17" s="164"/>
    </row>
    <row r="18" spans="1:3" ht="13.5">
      <c r="A18" s="128" t="s">
        <v>28</v>
      </c>
      <c r="B18" s="165">
        <v>368</v>
      </c>
      <c r="C18" s="165">
        <v>995.1</v>
      </c>
    </row>
    <row r="19" spans="1:3" ht="13.5">
      <c r="A19" s="128" t="s">
        <v>29</v>
      </c>
      <c r="B19" s="165">
        <v>2918</v>
      </c>
      <c r="C19" s="165">
        <v>3875</v>
      </c>
    </row>
    <row r="20" spans="1:3" ht="13.5">
      <c r="A20" s="128" t="s">
        <v>24</v>
      </c>
      <c r="B20" s="165">
        <v>29.3</v>
      </c>
      <c r="C20" s="165">
        <v>77.7</v>
      </c>
    </row>
    <row r="21" spans="1:3" ht="13.5">
      <c r="A21" s="128" t="s">
        <v>26</v>
      </c>
      <c r="B21" s="165">
        <v>1797.4</v>
      </c>
      <c r="C21" s="165">
        <v>1622.2</v>
      </c>
    </row>
    <row r="22" spans="1:3" ht="13.5">
      <c r="A22" s="128" t="s">
        <v>91</v>
      </c>
      <c r="B22" s="165">
        <v>21.2</v>
      </c>
      <c r="C22" s="165">
        <v>46</v>
      </c>
    </row>
    <row r="23" spans="1:3" ht="13.5">
      <c r="A23" s="128" t="s">
        <v>30</v>
      </c>
      <c r="B23" s="165">
        <v>422.3</v>
      </c>
      <c r="C23" s="165">
        <v>642.5</v>
      </c>
    </row>
    <row r="24" spans="1:3" ht="13.5">
      <c r="A24" s="128" t="s">
        <v>31</v>
      </c>
      <c r="B24" s="165">
        <v>885.6</v>
      </c>
      <c r="C24" s="165">
        <v>1942.4</v>
      </c>
    </row>
    <row r="25" spans="1:3" ht="13.5">
      <c r="A25" s="5"/>
      <c r="B25" s="163">
        <f>SUM(B18:B24)</f>
        <v>6441.800000000001</v>
      </c>
      <c r="C25" s="163">
        <f>SUM(C18:C24)</f>
        <v>9200.9</v>
      </c>
    </row>
    <row r="26" spans="1:3" ht="13.5">
      <c r="A26" s="176" t="s">
        <v>97</v>
      </c>
      <c r="B26" s="165">
        <v>0</v>
      </c>
      <c r="C26" s="165">
        <v>0</v>
      </c>
    </row>
    <row r="27" spans="1:3" ht="14.25" thickBot="1">
      <c r="A27" s="3" t="s">
        <v>32</v>
      </c>
      <c r="B27" s="166">
        <f>+B16+B25</f>
        <v>14031.5</v>
      </c>
      <c r="C27" s="166">
        <f>+C16+C25</f>
        <v>17118.5</v>
      </c>
    </row>
    <row r="28" spans="2:3" ht="13.5">
      <c r="B28" s="167"/>
      <c r="C28" s="167"/>
    </row>
    <row r="29" spans="2:3" ht="13.5">
      <c r="B29" s="167"/>
      <c r="C29" s="167"/>
    </row>
    <row r="30" spans="1:3" ht="13.5">
      <c r="A30" s="2" t="s">
        <v>33</v>
      </c>
      <c r="B30" s="168"/>
      <c r="C30" s="168"/>
    </row>
    <row r="31" spans="1:3" ht="13.5">
      <c r="A31" s="129" t="s">
        <v>34</v>
      </c>
      <c r="B31" s="169"/>
      <c r="C31" s="169"/>
    </row>
    <row r="32" spans="1:3" ht="13.5">
      <c r="A32" s="130" t="s">
        <v>35</v>
      </c>
      <c r="B32" s="165">
        <v>1459.6</v>
      </c>
      <c r="C32" s="165">
        <v>1450.3</v>
      </c>
    </row>
    <row r="33" spans="1:3" ht="13.5">
      <c r="A33" s="130" t="s">
        <v>36</v>
      </c>
      <c r="B33" s="162">
        <v>1407.1</v>
      </c>
      <c r="C33" s="162">
        <v>1692.9</v>
      </c>
    </row>
    <row r="34" spans="1:3" ht="13.5">
      <c r="A34" s="130" t="s">
        <v>37</v>
      </c>
      <c r="B34" s="170">
        <v>333.5</v>
      </c>
      <c r="C34" s="170">
        <v>255.2</v>
      </c>
    </row>
    <row r="35" spans="1:3" ht="13.5">
      <c r="A35" s="6" t="s">
        <v>38</v>
      </c>
      <c r="B35" s="163">
        <f>SUM(B32:B34)</f>
        <v>3200.2</v>
      </c>
      <c r="C35" s="163">
        <f>SUM(C32:C34)</f>
        <v>3398.3999999999996</v>
      </c>
    </row>
    <row r="36" spans="1:3" ht="13.5">
      <c r="A36" s="131" t="s">
        <v>39</v>
      </c>
      <c r="B36" s="171">
        <v>216.6</v>
      </c>
      <c r="C36" s="171">
        <v>246.3</v>
      </c>
    </row>
    <row r="37" spans="1:3" ht="13.5">
      <c r="A37" s="6" t="s">
        <v>40</v>
      </c>
      <c r="B37" s="163">
        <f>SUM(B35:B36)</f>
        <v>3416.7999999999997</v>
      </c>
      <c r="C37" s="163">
        <f>SUM(C35:C36)</f>
        <v>3644.7</v>
      </c>
    </row>
    <row r="38" spans="1:3" ht="13.5">
      <c r="A38" s="129"/>
      <c r="B38" s="172"/>
      <c r="C38" s="172"/>
    </row>
    <row r="39" spans="1:3" ht="13.5">
      <c r="A39" s="129" t="s">
        <v>41</v>
      </c>
      <c r="B39" s="164"/>
      <c r="C39" s="164"/>
    </row>
    <row r="40" spans="1:3" ht="13.5">
      <c r="A40" s="130" t="s">
        <v>102</v>
      </c>
      <c r="B40" s="173">
        <v>3716</v>
      </c>
      <c r="C40" s="173">
        <v>5689.9</v>
      </c>
    </row>
    <row r="41" spans="1:3" ht="13.5">
      <c r="A41" s="130" t="s">
        <v>100</v>
      </c>
      <c r="B41" s="173">
        <v>53.2</v>
      </c>
      <c r="C41" s="173">
        <v>55.1</v>
      </c>
    </row>
    <row r="42" spans="1:3" ht="13.5">
      <c r="A42" s="130" t="s">
        <v>42</v>
      </c>
      <c r="B42" s="173">
        <v>105.4</v>
      </c>
      <c r="C42" s="173">
        <v>92</v>
      </c>
    </row>
    <row r="43" spans="1:3" ht="13.5">
      <c r="A43" s="130" t="s">
        <v>43</v>
      </c>
      <c r="B43" s="173">
        <v>528</v>
      </c>
      <c r="C43" s="173">
        <v>565.6</v>
      </c>
    </row>
    <row r="44" spans="1:3" ht="13.5">
      <c r="A44" s="130" t="s">
        <v>44</v>
      </c>
      <c r="B44" s="173">
        <v>132.1</v>
      </c>
      <c r="C44" s="173">
        <v>215.7</v>
      </c>
    </row>
    <row r="45" spans="1:7" ht="13.5">
      <c r="A45" s="130" t="s">
        <v>82</v>
      </c>
      <c r="B45" s="174">
        <v>13.5</v>
      </c>
      <c r="C45" s="174">
        <v>6.3</v>
      </c>
      <c r="G45" s="124"/>
    </row>
    <row r="46" spans="1:3" ht="13.5">
      <c r="A46" s="7"/>
      <c r="B46" s="163">
        <f>SUM(B40:B45)</f>
        <v>4548.200000000001</v>
      </c>
      <c r="C46" s="163">
        <f>SUM(C40:C45)</f>
        <v>6624.6</v>
      </c>
    </row>
    <row r="47" spans="1:3" ht="13.5">
      <c r="A47" s="129" t="s">
        <v>45</v>
      </c>
      <c r="B47" s="169"/>
      <c r="C47" s="169"/>
    </row>
    <row r="48" spans="1:7" ht="13.5">
      <c r="A48" s="130" t="s">
        <v>103</v>
      </c>
      <c r="B48" s="173">
        <v>499.7</v>
      </c>
      <c r="C48" s="173">
        <v>650.1</v>
      </c>
      <c r="G48" s="125"/>
    </row>
    <row r="49" spans="1:7" ht="13.5">
      <c r="A49" s="130" t="s">
        <v>101</v>
      </c>
      <c r="B49" s="173">
        <v>43.4</v>
      </c>
      <c r="C49" s="173">
        <v>21.3</v>
      </c>
      <c r="G49" s="125"/>
    </row>
    <row r="50" spans="1:7" ht="13.5">
      <c r="A50" s="130" t="s">
        <v>46</v>
      </c>
      <c r="B50" s="173">
        <v>2356.6</v>
      </c>
      <c r="C50" s="173">
        <v>3093.1</v>
      </c>
      <c r="G50" s="125"/>
    </row>
    <row r="51" spans="1:7" ht="13.5">
      <c r="A51" s="131" t="s">
        <v>92</v>
      </c>
      <c r="B51" s="173">
        <v>27.9</v>
      </c>
      <c r="C51" s="173">
        <v>17.1</v>
      </c>
      <c r="G51" s="125"/>
    </row>
    <row r="52" spans="1:7" ht="13.5">
      <c r="A52" s="130" t="s">
        <v>47</v>
      </c>
      <c r="B52" s="173">
        <v>1435.6</v>
      </c>
      <c r="C52" s="173">
        <v>1720</v>
      </c>
      <c r="G52" s="125"/>
    </row>
    <row r="53" spans="1:7" ht="13.5">
      <c r="A53" s="130" t="s">
        <v>26</v>
      </c>
      <c r="B53" s="174">
        <v>1703.3</v>
      </c>
      <c r="C53" s="174">
        <v>1347.6</v>
      </c>
      <c r="G53" s="125"/>
    </row>
    <row r="54" spans="1:3" ht="13.5">
      <c r="A54" s="7"/>
      <c r="B54" s="163">
        <f>SUM(B48:B53)</f>
        <v>6066.5</v>
      </c>
      <c r="C54" s="163">
        <f>SUM(C48:C53)</f>
        <v>6849.200000000001</v>
      </c>
    </row>
    <row r="55" spans="1:3" ht="13.5">
      <c r="A55" s="132" t="s">
        <v>48</v>
      </c>
      <c r="B55" s="172">
        <f>B46+B54</f>
        <v>10614.7</v>
      </c>
      <c r="C55" s="172">
        <f>C46+C54</f>
        <v>13473.800000000001</v>
      </c>
    </row>
    <row r="56" spans="1:7" ht="13.5">
      <c r="A56" s="131" t="s">
        <v>98</v>
      </c>
      <c r="B56" s="174">
        <v>0</v>
      </c>
      <c r="C56" s="174">
        <v>0</v>
      </c>
      <c r="G56" s="125"/>
    </row>
    <row r="57" spans="1:3" ht="13.5">
      <c r="A57" s="4" t="s">
        <v>49</v>
      </c>
      <c r="B57" s="175">
        <f>B37+B55</f>
        <v>14031.5</v>
      </c>
      <c r="C57" s="175">
        <f>C37+C55</f>
        <v>17118.5</v>
      </c>
    </row>
    <row r="58" ht="13.5">
      <c r="A58" s="133"/>
    </row>
    <row r="59" ht="13.5">
      <c r="A59" s="13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62356"/>
  </sheetPr>
  <dimension ref="A2:M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7109375" style="41" customWidth="1"/>
    <col min="2" max="7" width="10.7109375" style="9" customWidth="1"/>
    <col min="8" max="16384" width="9.140625" style="9" customWidth="1"/>
  </cols>
  <sheetData>
    <row r="2" spans="1:7" ht="12.75">
      <c r="A2" s="115" t="s">
        <v>94</v>
      </c>
      <c r="B2" s="116">
        <v>2021</v>
      </c>
      <c r="C2" s="117" t="s">
        <v>55</v>
      </c>
      <c r="D2" s="116">
        <v>2022</v>
      </c>
      <c r="E2" s="118" t="s">
        <v>55</v>
      </c>
      <c r="F2" s="119" t="s">
        <v>51</v>
      </c>
      <c r="G2" s="120" t="s">
        <v>52</v>
      </c>
    </row>
    <row r="3" spans="1:7" s="21" customFormat="1" ht="12.75">
      <c r="A3" s="10" t="s">
        <v>56</v>
      </c>
      <c r="B3" s="11">
        <v>5968.97153779</v>
      </c>
      <c r="C3" s="12">
        <f>B3/$B$3</f>
        <v>1</v>
      </c>
      <c r="D3" s="11">
        <v>13483.619706489999</v>
      </c>
      <c r="E3" s="12">
        <f>D3/$D$3</f>
        <v>1</v>
      </c>
      <c r="F3" s="13">
        <f>D3-B3</f>
        <v>7514.648168699999</v>
      </c>
      <c r="G3" s="14">
        <f>D3/B3-1</f>
        <v>1.2589519184543274</v>
      </c>
    </row>
    <row r="4" spans="1:7" ht="12.75">
      <c r="A4" s="15" t="s">
        <v>57</v>
      </c>
      <c r="B4" s="16">
        <v>-5377.498842870001</v>
      </c>
      <c r="C4" s="12">
        <f>B4/$B$3</f>
        <v>-0.9009087761308054</v>
      </c>
      <c r="D4" s="16">
        <v>-12780.443637930004</v>
      </c>
      <c r="E4" s="12">
        <f>D4/$D$3</f>
        <v>-0.9478496068662082</v>
      </c>
      <c r="F4" s="17">
        <f>D4-B4</f>
        <v>-7402.944795060003</v>
      </c>
      <c r="G4" s="18">
        <f>D4/B4-1</f>
        <v>1.3766520479824056</v>
      </c>
    </row>
    <row r="5" spans="1:7" ht="12.75">
      <c r="A5" s="15" t="s">
        <v>6</v>
      </c>
      <c r="B5" s="16">
        <v>-126.87573057</v>
      </c>
      <c r="C5" s="12">
        <f>B5/$B$3</f>
        <v>-0.021255877962684255</v>
      </c>
      <c r="D5" s="16">
        <v>-134.42448789</v>
      </c>
      <c r="E5" s="12">
        <f>D5/$D$3</f>
        <v>-0.009969465975467861</v>
      </c>
      <c r="F5" s="17">
        <f>D5-B5</f>
        <v>-7.548757319999993</v>
      </c>
      <c r="G5" s="18">
        <f>D5/B5-1</f>
        <v>0.059497252044079296</v>
      </c>
    </row>
    <row r="6" spans="1:7" ht="12.75">
      <c r="A6" s="15" t="s">
        <v>9</v>
      </c>
      <c r="B6" s="19">
        <v>18.60061978</v>
      </c>
      <c r="C6" s="12">
        <f>B6/$B$3</f>
        <v>0.0031162185415423913</v>
      </c>
      <c r="D6" s="19">
        <v>16.39786471</v>
      </c>
      <c r="E6" s="12">
        <f>D6/$D$3</f>
        <v>0.0012161322454168077</v>
      </c>
      <c r="F6" s="20">
        <f>D6-B6</f>
        <v>-2.2027550699999985</v>
      </c>
      <c r="G6" s="18">
        <f>D6/B6-1</f>
        <v>-0.11842374587799886</v>
      </c>
    </row>
    <row r="7" spans="1:13" s="21" customFormat="1" ht="12.75">
      <c r="A7" s="22" t="s">
        <v>58</v>
      </c>
      <c r="B7" s="23">
        <f>SUM(B3:B6)</f>
        <v>483.1975841299994</v>
      </c>
      <c r="C7" s="24">
        <f>B7/$B$3</f>
        <v>0.0809515644480527</v>
      </c>
      <c r="D7" s="23">
        <f>SUM(D3:D6)</f>
        <v>585.1494453799947</v>
      </c>
      <c r="E7" s="24">
        <f>D7/$D$3</f>
        <v>0.04339705940374067</v>
      </c>
      <c r="F7" s="25">
        <f>D7-B7</f>
        <v>101.95186124999532</v>
      </c>
      <c r="G7" s="26">
        <f>D7/B7-1</f>
        <v>0.2109941452492159</v>
      </c>
      <c r="M7" s="103"/>
    </row>
    <row r="10" spans="1:5" ht="12.75">
      <c r="A10" s="115" t="s">
        <v>50</v>
      </c>
      <c r="B10" s="116">
        <f>B2</f>
        <v>2021</v>
      </c>
      <c r="C10" s="116">
        <f>D2</f>
        <v>2022</v>
      </c>
      <c r="D10" s="119" t="s">
        <v>51</v>
      </c>
      <c r="E10" s="121" t="s">
        <v>52</v>
      </c>
    </row>
    <row r="11" spans="1:5" ht="12.75">
      <c r="A11" s="10" t="s">
        <v>53</v>
      </c>
      <c r="B11" s="104">
        <v>2072.681</v>
      </c>
      <c r="C11" s="104">
        <v>2094.095</v>
      </c>
      <c r="D11" s="13">
        <f>C11-B11</f>
        <v>21.41399999999976</v>
      </c>
      <c r="E11" s="105">
        <f>C11/B11-1</f>
        <v>0.01033154643671641</v>
      </c>
    </row>
    <row r="12" spans="1:5" ht="12.75">
      <c r="A12" s="15" t="s">
        <v>54</v>
      </c>
      <c r="B12" s="69">
        <v>2831.1312242263834</v>
      </c>
      <c r="C12" s="69">
        <v>2429.1554098775546</v>
      </c>
      <c r="D12" s="31">
        <f>C12-B12</f>
        <v>-401.97581434882886</v>
      </c>
      <c r="E12" s="32">
        <f>C12/B12-1</f>
        <v>-0.14198416905195566</v>
      </c>
    </row>
    <row r="13" spans="1:5" ht="12.75">
      <c r="A13" s="15" t="s">
        <v>89</v>
      </c>
      <c r="B13" s="69">
        <v>16242.895480502</v>
      </c>
      <c r="C13" s="69">
        <v>13122.446780877466</v>
      </c>
      <c r="D13" s="31">
        <f>C13-B13</f>
        <v>-3120.448699624534</v>
      </c>
      <c r="E13" s="29">
        <f>C13/B13-1</f>
        <v>-0.1921116037082382</v>
      </c>
    </row>
    <row r="14" spans="1:5" ht="12.75">
      <c r="A14" s="106" t="s">
        <v>86</v>
      </c>
      <c r="B14" s="107">
        <v>12780.52925</v>
      </c>
      <c r="C14" s="107">
        <v>9529.369</v>
      </c>
      <c r="D14" s="108">
        <f>C14-B14</f>
        <v>-3251.160249999999</v>
      </c>
      <c r="E14" s="109">
        <f>C14/B14-1</f>
        <v>-0.2543838511225972</v>
      </c>
    </row>
    <row r="15" spans="1:5" ht="12.75">
      <c r="A15" s="33" t="s">
        <v>88</v>
      </c>
      <c r="B15" s="110">
        <v>516.503920712</v>
      </c>
      <c r="C15" s="110">
        <v>470.32048518500005</v>
      </c>
      <c r="D15" s="111">
        <f>C15-B15</f>
        <v>-46.183435526999915</v>
      </c>
      <c r="E15" s="36">
        <f>C15/B15-1</f>
        <v>-0.08941545973811027</v>
      </c>
    </row>
    <row r="16" spans="1:5" ht="12.75">
      <c r="A16" s="112"/>
      <c r="B16" s="27"/>
      <c r="C16" s="27"/>
      <c r="D16" s="28"/>
      <c r="E16" s="113"/>
    </row>
    <row r="18" spans="1:5" ht="12.75">
      <c r="A18" s="122" t="s">
        <v>59</v>
      </c>
      <c r="B18" s="116">
        <f>B10</f>
        <v>2021</v>
      </c>
      <c r="C18" s="116">
        <f>C10</f>
        <v>2022</v>
      </c>
      <c r="D18" s="119" t="s">
        <v>51</v>
      </c>
      <c r="E18" s="121" t="s">
        <v>52</v>
      </c>
    </row>
    <row r="19" spans="1:5" ht="12.75">
      <c r="A19" s="10" t="s">
        <v>60</v>
      </c>
      <c r="B19" s="88">
        <v>483.2</v>
      </c>
      <c r="C19" s="88">
        <f>D7</f>
        <v>585.1494453799947</v>
      </c>
      <c r="D19" s="13">
        <f>C19-B19</f>
        <v>101.94944537999476</v>
      </c>
      <c r="E19" s="78">
        <f>C19/B19-1</f>
        <v>0.2109880906042938</v>
      </c>
    </row>
    <row r="20" spans="1:5" ht="12.75">
      <c r="A20" s="15" t="s">
        <v>61</v>
      </c>
      <c r="B20" s="69">
        <v>1219.4</v>
      </c>
      <c r="C20" s="69">
        <v>1295</v>
      </c>
      <c r="D20" s="31">
        <f>C20-B20</f>
        <v>75.59999999999991</v>
      </c>
      <c r="E20" s="29">
        <f>C20/B20-1</f>
        <v>0.06199770378874847</v>
      </c>
    </row>
    <row r="21" spans="1:5" ht="12.75">
      <c r="A21" s="33" t="s">
        <v>62</v>
      </c>
      <c r="B21" s="38">
        <f>B19/B20</f>
        <v>0.3962604559619485</v>
      </c>
      <c r="C21" s="38">
        <f>C19/C20</f>
        <v>0.45185285357528554</v>
      </c>
      <c r="D21" s="114"/>
      <c r="E21" s="40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D7 B7" formulaRange="1"/>
    <ignoredError sqref="C7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D7F00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8515625" style="41" customWidth="1"/>
    <col min="2" max="7" width="10.7109375" style="9" customWidth="1"/>
    <col min="8" max="16384" width="9.140625" style="9" customWidth="1"/>
  </cols>
  <sheetData>
    <row r="2" spans="1:7" ht="12.75">
      <c r="A2" s="95" t="s">
        <v>94</v>
      </c>
      <c r="B2" s="96">
        <v>2021</v>
      </c>
      <c r="C2" s="97" t="s">
        <v>55</v>
      </c>
      <c r="D2" s="96">
        <v>2022</v>
      </c>
      <c r="E2" s="98" t="s">
        <v>55</v>
      </c>
      <c r="F2" s="99" t="s">
        <v>51</v>
      </c>
      <c r="G2" s="100" t="s">
        <v>52</v>
      </c>
    </row>
    <row r="3" spans="1:7" s="21" customFormat="1" ht="12.75">
      <c r="A3" s="10" t="s">
        <v>56</v>
      </c>
      <c r="B3" s="11">
        <v>3024.6111106099997</v>
      </c>
      <c r="C3" s="12">
        <f>B3/$B$3</f>
        <v>1</v>
      </c>
      <c r="D3" s="11">
        <v>5042.74324464</v>
      </c>
      <c r="E3" s="12">
        <f>D3/$D$3</f>
        <v>1</v>
      </c>
      <c r="F3" s="13">
        <f>D3-B3</f>
        <v>2018.13213403</v>
      </c>
      <c r="G3" s="14">
        <f>D3/B3-1</f>
        <v>0.6672368976463179</v>
      </c>
    </row>
    <row r="4" spans="1:7" ht="12.75">
      <c r="A4" s="15" t="s">
        <v>57</v>
      </c>
      <c r="B4" s="16">
        <v>-2846.7590949799987</v>
      </c>
      <c r="C4" s="12">
        <f>B4/$B$3</f>
        <v>-0.9411983858003709</v>
      </c>
      <c r="D4" s="16">
        <v>-4950.875325000001</v>
      </c>
      <c r="E4" s="12">
        <f>D4/$D$3</f>
        <v>-0.9817821540413253</v>
      </c>
      <c r="F4" s="17">
        <f>D4-B4</f>
        <v>-2104.116230020002</v>
      </c>
      <c r="G4" s="18">
        <f>D4/B4-1</f>
        <v>0.7391269017917323</v>
      </c>
    </row>
    <row r="5" spans="1:7" ht="12.75">
      <c r="A5" s="15" t="s">
        <v>6</v>
      </c>
      <c r="B5" s="16">
        <v>-47.02123294</v>
      </c>
      <c r="C5" s="12">
        <f>B5/$B$3</f>
        <v>-0.01554620783315076</v>
      </c>
      <c r="D5" s="16">
        <v>-44.012946899999996</v>
      </c>
      <c r="E5" s="12">
        <f>D5/$D$3</f>
        <v>-0.008727976969040006</v>
      </c>
      <c r="F5" s="17">
        <f>D5-B5</f>
        <v>3.0082860400000015</v>
      </c>
      <c r="G5" s="18">
        <f>D5/B5-1</f>
        <v>-0.06397718332563995</v>
      </c>
    </row>
    <row r="6" spans="1:7" ht="12.75">
      <c r="A6" s="15" t="s">
        <v>9</v>
      </c>
      <c r="B6" s="19">
        <v>13.827052819999999</v>
      </c>
      <c r="C6" s="12">
        <f>B6/$B$3</f>
        <v>0.004571514258972413</v>
      </c>
      <c r="D6" s="19">
        <v>23.74690118</v>
      </c>
      <c r="E6" s="12">
        <f>D6/$D$3</f>
        <v>0.004709123591656367</v>
      </c>
      <c r="F6" s="20">
        <f>D6-B6</f>
        <v>9.91984836</v>
      </c>
      <c r="G6" s="18">
        <f>D6/B6-1</f>
        <v>0.7174231912712112</v>
      </c>
    </row>
    <row r="7" spans="1:7" s="21" customFormat="1" ht="12.75">
      <c r="A7" s="22" t="s">
        <v>58</v>
      </c>
      <c r="B7" s="87">
        <f>SUM(B3:B6)</f>
        <v>144.657835510001</v>
      </c>
      <c r="C7" s="24">
        <f>B7/$B$3</f>
        <v>0.04782692062545078</v>
      </c>
      <c r="D7" s="87">
        <f>SUM(D3:D6)</f>
        <v>71.60187391999895</v>
      </c>
      <c r="E7" s="24">
        <f>D7/$D$3</f>
        <v>0.014198992581291058</v>
      </c>
      <c r="F7" s="25">
        <f>D7-B7</f>
        <v>-73.05596159000206</v>
      </c>
      <c r="G7" s="26">
        <f>D7/B7-1</f>
        <v>-0.5050259554377978</v>
      </c>
    </row>
    <row r="10" spans="1:5" ht="12.75">
      <c r="A10" s="95" t="s">
        <v>50</v>
      </c>
      <c r="B10" s="96">
        <f>B2</f>
        <v>2021</v>
      </c>
      <c r="C10" s="96">
        <f>D2</f>
        <v>2022</v>
      </c>
      <c r="D10" s="99" t="s">
        <v>51</v>
      </c>
      <c r="E10" s="101" t="s">
        <v>52</v>
      </c>
    </row>
    <row r="11" spans="1:5" ht="12.75">
      <c r="A11" s="10" t="s">
        <v>53</v>
      </c>
      <c r="B11" s="104">
        <v>1400.8829999999998</v>
      </c>
      <c r="C11" s="104">
        <v>1448.856</v>
      </c>
      <c r="D11" s="13">
        <f>C11-B11</f>
        <v>47.973000000000184</v>
      </c>
      <c r="E11" s="78">
        <f>C11/B11-1</f>
        <v>0.03424482986801913</v>
      </c>
    </row>
    <row r="12" spans="1:5" ht="12.75">
      <c r="A12" s="15" t="s">
        <v>83</v>
      </c>
      <c r="B12" s="51">
        <v>11042.761631630001</v>
      </c>
      <c r="C12" s="51">
        <v>11383</v>
      </c>
      <c r="D12" s="31">
        <f>C12-B12</f>
        <v>340.2383683699991</v>
      </c>
      <c r="E12" s="60">
        <f>C12/B12-1</f>
        <v>0.030810985487131015</v>
      </c>
    </row>
    <row r="13" spans="1:5" ht="12.75">
      <c r="A13" s="33" t="s">
        <v>84</v>
      </c>
      <c r="B13" s="89">
        <v>2861.783395252817</v>
      </c>
      <c r="C13" s="89">
        <v>2945.322859435709</v>
      </c>
      <c r="D13" s="74">
        <f>C13-B13</f>
        <v>83.5394641828916</v>
      </c>
      <c r="E13" s="90">
        <f>C13/B13-1</f>
        <v>0.029191400132333012</v>
      </c>
    </row>
    <row r="16" spans="1:5" ht="12.75">
      <c r="A16" s="102" t="s">
        <v>59</v>
      </c>
      <c r="B16" s="96">
        <f>B10</f>
        <v>2021</v>
      </c>
      <c r="C16" s="96">
        <f>C10</f>
        <v>2022</v>
      </c>
      <c r="D16" s="99" t="s">
        <v>51</v>
      </c>
      <c r="E16" s="101" t="s">
        <v>52</v>
      </c>
    </row>
    <row r="17" spans="1:5" s="21" customFormat="1" ht="12.75">
      <c r="A17" s="10" t="s">
        <v>60</v>
      </c>
      <c r="B17" s="37">
        <f>B7</f>
        <v>144.657835510001</v>
      </c>
      <c r="C17" s="91">
        <f>+D7</f>
        <v>71.60187391999895</v>
      </c>
      <c r="D17" s="13">
        <f>C17-B17</f>
        <v>-73.05596159000206</v>
      </c>
      <c r="E17" s="58">
        <f>C17/B17-1</f>
        <v>-0.5050259554377978</v>
      </c>
    </row>
    <row r="18" spans="1:5" ht="12.75">
      <c r="A18" s="15" t="s">
        <v>61</v>
      </c>
      <c r="B18" s="69">
        <f>+GAS!B20</f>
        <v>1219.4</v>
      </c>
      <c r="C18" s="69">
        <f>+GAS!C20</f>
        <v>1295</v>
      </c>
      <c r="D18" s="20">
        <f>C18-B18</f>
        <v>75.59999999999991</v>
      </c>
      <c r="E18" s="70">
        <f>C18/B18-1</f>
        <v>0.06199770378874847</v>
      </c>
    </row>
    <row r="19" spans="1:5" ht="12.75">
      <c r="A19" s="92" t="s">
        <v>62</v>
      </c>
      <c r="B19" s="93">
        <f>B17/B18</f>
        <v>0.11863033910939888</v>
      </c>
      <c r="C19" s="93">
        <f>C17/C18</f>
        <v>0.055291022332045525</v>
      </c>
      <c r="D19" s="94"/>
      <c r="E19" s="40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C7" formula="1" formulaRange="1"/>
    <ignoredError sqref="D7 B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54977"/>
  </sheetPr>
  <dimension ref="A2:J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140625" style="41" customWidth="1"/>
    <col min="2" max="7" width="10.7109375" style="9" customWidth="1"/>
    <col min="8" max="16384" width="9.140625" style="9" customWidth="1"/>
  </cols>
  <sheetData>
    <row r="2" spans="1:7" ht="12.75">
      <c r="A2" s="79" t="s">
        <v>94</v>
      </c>
      <c r="B2" s="80">
        <v>2021</v>
      </c>
      <c r="C2" s="81" t="s">
        <v>55</v>
      </c>
      <c r="D2" s="80">
        <v>2022</v>
      </c>
      <c r="E2" s="82" t="s">
        <v>55</v>
      </c>
      <c r="F2" s="83" t="s">
        <v>51</v>
      </c>
      <c r="G2" s="84" t="s">
        <v>52</v>
      </c>
    </row>
    <row r="3" spans="1:7" s="21" customFormat="1" ht="12.75">
      <c r="A3" s="10" t="s">
        <v>56</v>
      </c>
      <c r="B3" s="11">
        <v>964.71542733</v>
      </c>
      <c r="C3" s="12">
        <f>B3/$B$3</f>
        <v>1</v>
      </c>
      <c r="D3" s="11">
        <v>1052.63038697</v>
      </c>
      <c r="E3" s="12">
        <f>D3/$D$3</f>
        <v>1</v>
      </c>
      <c r="F3" s="13">
        <f>D3-B3</f>
        <v>87.91495964</v>
      </c>
      <c r="G3" s="14">
        <f>D3/B3-1</f>
        <v>0.09113045894095251</v>
      </c>
    </row>
    <row r="4" spans="1:7" ht="12.75">
      <c r="A4" s="15" t="s">
        <v>57</v>
      </c>
      <c r="B4" s="16">
        <v>-521.2856007</v>
      </c>
      <c r="C4" s="12">
        <f>B4/$B$3</f>
        <v>-0.5403516787771696</v>
      </c>
      <c r="D4" s="16">
        <v>-611.8738680299999</v>
      </c>
      <c r="E4" s="12">
        <f>D4/$D$3</f>
        <v>-0.5812808328584175</v>
      </c>
      <c r="F4" s="17">
        <f>D4-B4</f>
        <v>-90.5882673299999</v>
      </c>
      <c r="G4" s="18">
        <f>D4/B4-1</f>
        <v>0.17377857206942782</v>
      </c>
    </row>
    <row r="5" spans="1:7" ht="12.75">
      <c r="A5" s="15" t="s">
        <v>6</v>
      </c>
      <c r="B5" s="16">
        <v>-185.86117904999998</v>
      </c>
      <c r="C5" s="12">
        <f>B5/$B$3</f>
        <v>-0.19265907207931743</v>
      </c>
      <c r="D5" s="16">
        <v>-185.5681623</v>
      </c>
      <c r="E5" s="12">
        <f>D5/$D$3</f>
        <v>-0.17628995381195348</v>
      </c>
      <c r="F5" s="17">
        <f>D5-B5</f>
        <v>0.2930167499999641</v>
      </c>
      <c r="G5" s="18">
        <f>D5/B5-1</f>
        <v>-0.0015765355169792272</v>
      </c>
    </row>
    <row r="6" spans="1:7" ht="12.75">
      <c r="A6" s="15" t="s">
        <v>9</v>
      </c>
      <c r="B6" s="19">
        <v>4.878003509999999</v>
      </c>
      <c r="C6" s="12">
        <f>B6/$B$3</f>
        <v>0.005056417023930707</v>
      </c>
      <c r="D6" s="19">
        <v>6.67145186</v>
      </c>
      <c r="E6" s="12">
        <f>D6/$D$3</f>
        <v>0.006337886443886344</v>
      </c>
      <c r="F6" s="20">
        <f>D6-B6</f>
        <v>1.7934483500000011</v>
      </c>
      <c r="G6" s="18">
        <f>D6/B6-1</f>
        <v>0.3676603238032523</v>
      </c>
    </row>
    <row r="7" spans="1:7" s="21" customFormat="1" ht="12.75">
      <c r="A7" s="22" t="s">
        <v>58</v>
      </c>
      <c r="B7" s="23">
        <f>SUM(B3:B6)</f>
        <v>262.44665109</v>
      </c>
      <c r="C7" s="24">
        <f>B7/$B$3</f>
        <v>0.2720456661674437</v>
      </c>
      <c r="D7" s="23">
        <f>SUM(D3:D6)</f>
        <v>261.8598085000001</v>
      </c>
      <c r="E7" s="24">
        <f>D7/$D$3</f>
        <v>0.24876709977351538</v>
      </c>
      <c r="F7" s="25">
        <f>D7-B7</f>
        <v>-0.5868425899998897</v>
      </c>
      <c r="G7" s="26">
        <f>D7/B7-1</f>
        <v>-0.0022360452593416236</v>
      </c>
    </row>
    <row r="10" spans="1:5" ht="12.75">
      <c r="A10" s="79" t="s">
        <v>50</v>
      </c>
      <c r="B10" s="80">
        <f>B2</f>
        <v>2021</v>
      </c>
      <c r="C10" s="80">
        <f>D2</f>
        <v>2022</v>
      </c>
      <c r="D10" s="83" t="s">
        <v>51</v>
      </c>
      <c r="E10" s="85" t="s">
        <v>52</v>
      </c>
    </row>
    <row r="11" spans="1:5" ht="12.75">
      <c r="A11" s="15" t="s">
        <v>63</v>
      </c>
      <c r="B11" s="69">
        <v>1478.5770000000002</v>
      </c>
      <c r="C11" s="69">
        <v>1483.894</v>
      </c>
      <c r="D11" s="31">
        <f>C11-B11</f>
        <v>5.31699999999978</v>
      </c>
      <c r="E11" s="70">
        <f>C11/B11-1</f>
        <v>0.003596025097103439</v>
      </c>
    </row>
    <row r="12" spans="1:5" ht="12.75">
      <c r="A12" s="15" t="s">
        <v>85</v>
      </c>
      <c r="B12" s="27"/>
      <c r="C12" s="27"/>
      <c r="D12" s="31"/>
      <c r="E12" s="70"/>
    </row>
    <row r="13" spans="1:5" ht="12.75">
      <c r="A13" s="71" t="s">
        <v>64</v>
      </c>
      <c r="B13" s="30">
        <v>291.51871485214747</v>
      </c>
      <c r="C13" s="30">
        <v>289.2866957073408</v>
      </c>
      <c r="D13" s="31">
        <f>C13-B13</f>
        <v>-2.2320191448066566</v>
      </c>
      <c r="E13" s="70">
        <f>C13/B13-1</f>
        <v>-0.007656520940477862</v>
      </c>
    </row>
    <row r="14" spans="1:5" ht="12.75">
      <c r="A14" s="71" t="s">
        <v>65</v>
      </c>
      <c r="B14" s="30">
        <v>238.606596577897</v>
      </c>
      <c r="C14" s="30">
        <v>238.11912396369587</v>
      </c>
      <c r="D14" s="31">
        <f>C14-B14</f>
        <v>-0.4874726142011241</v>
      </c>
      <c r="E14" s="70">
        <f>C14/B14-1</f>
        <v>-0.0020429972230125992</v>
      </c>
    </row>
    <row r="15" spans="1:5" ht="12.75">
      <c r="A15" s="72" t="s">
        <v>66</v>
      </c>
      <c r="B15" s="73">
        <v>234.92903911290125</v>
      </c>
      <c r="C15" s="73">
        <v>237.57476592369594</v>
      </c>
      <c r="D15" s="74">
        <f>C15-B15</f>
        <v>2.6457268107946845</v>
      </c>
      <c r="E15" s="75">
        <f>C15/B15-1</f>
        <v>0.01126181259151715</v>
      </c>
    </row>
    <row r="18" spans="1:10" ht="12.75">
      <c r="A18" s="86" t="s">
        <v>59</v>
      </c>
      <c r="B18" s="80">
        <f>B10</f>
        <v>2021</v>
      </c>
      <c r="C18" s="80">
        <f>C10</f>
        <v>2022</v>
      </c>
      <c r="D18" s="83" t="s">
        <v>51</v>
      </c>
      <c r="E18" s="85" t="s">
        <v>52</v>
      </c>
      <c r="J18" s="76"/>
    </row>
    <row r="19" spans="1:5" s="21" customFormat="1" ht="12.75">
      <c r="A19" s="10" t="s">
        <v>60</v>
      </c>
      <c r="B19" s="37">
        <f>B7</f>
        <v>262.44665109</v>
      </c>
      <c r="C19" s="37">
        <f>D7</f>
        <v>261.8598085000001</v>
      </c>
      <c r="D19" s="77">
        <f>C19-B19</f>
        <v>-0.5868425899998897</v>
      </c>
      <c r="E19" s="78">
        <f>C19/B19-1</f>
        <v>-0.0022360452593416236</v>
      </c>
    </row>
    <row r="20" spans="1:5" ht="12.75">
      <c r="A20" s="15" t="s">
        <v>61</v>
      </c>
      <c r="B20" s="69">
        <f>+'E.E.'!B18</f>
        <v>1219.4</v>
      </c>
      <c r="C20" s="69">
        <f>+'E.E.'!C18</f>
        <v>1295</v>
      </c>
      <c r="D20" s="28">
        <f>C20-B20</f>
        <v>75.59999999999991</v>
      </c>
      <c r="E20" s="29">
        <f>C20/B20-1</f>
        <v>0.06199770378874847</v>
      </c>
    </row>
    <row r="21" spans="1:5" ht="12.75">
      <c r="A21" s="33" t="s">
        <v>62</v>
      </c>
      <c r="B21" s="38">
        <f>B19/B20</f>
        <v>0.21522605469083153</v>
      </c>
      <c r="C21" s="38">
        <f>C19/C20</f>
        <v>0.2022083463320464</v>
      </c>
      <c r="D21" s="39"/>
      <c r="E21" s="40"/>
    </row>
  </sheetData>
  <sheetProtection/>
  <printOptions/>
  <pageMargins left="0.75" right="0.75" top="1" bottom="1" header="0.5" footer="0.5"/>
  <pageSetup orientation="portrait" paperSize="9"/>
  <ignoredErrors>
    <ignoredError sqref="E4:E5" evalError="1"/>
    <ignoredError sqref="C7" formula="1" formulaRange="1"/>
    <ignoredError sqref="B7 D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B57"/>
  </sheetPr>
  <dimension ref="A2:G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00390625" style="41" customWidth="1"/>
    <col min="2" max="7" width="12.7109375" style="9" customWidth="1"/>
    <col min="8" max="16384" width="9.140625" style="9" customWidth="1"/>
  </cols>
  <sheetData>
    <row r="2" spans="1:7" ht="12.75">
      <c r="A2" s="61" t="s">
        <v>94</v>
      </c>
      <c r="B2" s="62">
        <v>2021</v>
      </c>
      <c r="C2" s="63" t="s">
        <v>55</v>
      </c>
      <c r="D2" s="62">
        <v>2022</v>
      </c>
      <c r="E2" s="64" t="s">
        <v>55</v>
      </c>
      <c r="F2" s="65" t="s">
        <v>51</v>
      </c>
      <c r="G2" s="66" t="s">
        <v>52</v>
      </c>
    </row>
    <row r="3" spans="1:7" s="21" customFormat="1" ht="12.75">
      <c r="A3" s="10" t="s">
        <v>56</v>
      </c>
      <c r="B3" s="11">
        <v>1328.431397</v>
      </c>
      <c r="C3" s="12">
        <f>B3/$B$3</f>
        <v>1</v>
      </c>
      <c r="D3" s="11">
        <v>1578.77101905</v>
      </c>
      <c r="E3" s="12">
        <f>D3/$D$3</f>
        <v>1</v>
      </c>
      <c r="F3" s="13">
        <f>D3-B3</f>
        <v>250.3396220499999</v>
      </c>
      <c r="G3" s="14">
        <f>D3/B3-1</f>
        <v>0.18844753490119426</v>
      </c>
    </row>
    <row r="4" spans="1:7" ht="12.75">
      <c r="A4" s="15" t="s">
        <v>57</v>
      </c>
      <c r="B4" s="16">
        <v>-846.50622783</v>
      </c>
      <c r="C4" s="12">
        <f>B4/$B$3</f>
        <v>-0.6372223885566595</v>
      </c>
      <c r="D4" s="16">
        <v>-1057.9911794999996</v>
      </c>
      <c r="E4" s="12">
        <f>D4/$D$3</f>
        <v>-0.6701359264477941</v>
      </c>
      <c r="F4" s="17">
        <f>D4-B4</f>
        <v>-211.48495166999965</v>
      </c>
      <c r="G4" s="18">
        <f>D4/B4-1</f>
        <v>0.24983271796137485</v>
      </c>
    </row>
    <row r="5" spans="1:7" ht="12.75">
      <c r="A5" s="15" t="s">
        <v>6</v>
      </c>
      <c r="B5" s="16">
        <v>-211.84961813</v>
      </c>
      <c r="C5" s="12">
        <f>B5/$B$3</f>
        <v>-0.15947351034341745</v>
      </c>
      <c r="D5" s="16">
        <v>-215.78954801999998</v>
      </c>
      <c r="E5" s="12">
        <f>D5/$D$3</f>
        <v>-0.13668197947403915</v>
      </c>
      <c r="F5" s="17">
        <f>D5-B5</f>
        <v>-3.9399298899999735</v>
      </c>
      <c r="G5" s="18">
        <f>D5/B5-1</f>
        <v>0.018597767250079444</v>
      </c>
    </row>
    <row r="6" spans="1:7" ht="12.75">
      <c r="A6" s="15" t="s">
        <v>9</v>
      </c>
      <c r="B6" s="19">
        <v>21.6645383</v>
      </c>
      <c r="C6" s="12">
        <f>B6/$B$3</f>
        <v>0.016308360634147222</v>
      </c>
      <c r="D6" s="19">
        <v>33.04443572</v>
      </c>
      <c r="E6" s="12">
        <f>D6/$D$3</f>
        <v>0.02093048030479047</v>
      </c>
      <c r="F6" s="20">
        <f>D6-B6</f>
        <v>11.379897420000002</v>
      </c>
      <c r="G6" s="18">
        <f>D6/B6-1</f>
        <v>0.5252776340033982</v>
      </c>
    </row>
    <row r="7" spans="1:7" s="21" customFormat="1" ht="12.75">
      <c r="A7" s="22" t="s">
        <v>58</v>
      </c>
      <c r="B7" s="50">
        <f>SUM(B3:B6)</f>
        <v>291.7400893400001</v>
      </c>
      <c r="C7" s="24">
        <f>B7/$B$3</f>
        <v>0.21961246173407034</v>
      </c>
      <c r="D7" s="50">
        <f>SUM(D3:D6)</f>
        <v>338.0347272500004</v>
      </c>
      <c r="E7" s="24">
        <f>D7/$D$3</f>
        <v>0.2141125743829573</v>
      </c>
      <c r="F7" s="25">
        <f>D7-B7</f>
        <v>46.29463791000029</v>
      </c>
      <c r="G7" s="26">
        <f>D7/B7-1</f>
        <v>0.15868452640407438</v>
      </c>
    </row>
    <row r="9" spans="1:7" ht="12.75">
      <c r="A9" s="61" t="s">
        <v>95</v>
      </c>
      <c r="B9" s="62">
        <f>B2</f>
        <v>2021</v>
      </c>
      <c r="C9" s="63" t="s">
        <v>55</v>
      </c>
      <c r="D9" s="62">
        <f>D2</f>
        <v>2022</v>
      </c>
      <c r="E9" s="64" t="s">
        <v>55</v>
      </c>
      <c r="F9" s="65" t="s">
        <v>51</v>
      </c>
      <c r="G9" s="66" t="s">
        <v>52</v>
      </c>
    </row>
    <row r="10" spans="1:7" ht="12.75">
      <c r="A10" s="15" t="s">
        <v>67</v>
      </c>
      <c r="B10" s="51">
        <v>2241.8085800000003</v>
      </c>
      <c r="C10" s="52">
        <f>B10/$B$13</f>
        <v>0.33081413470621773</v>
      </c>
      <c r="D10" s="51">
        <v>2207.071927</v>
      </c>
      <c r="E10" s="52">
        <f>D10/$D$13</f>
        <v>0.3188063093235863</v>
      </c>
      <c r="F10" s="31">
        <f>D10-B10</f>
        <v>-34.73665300000039</v>
      </c>
      <c r="G10" s="18">
        <f>D10/B10-1</f>
        <v>-0.015494923745898226</v>
      </c>
    </row>
    <row r="11" spans="1:7" ht="12.75">
      <c r="A11" s="15" t="s">
        <v>68</v>
      </c>
      <c r="B11" s="51">
        <v>2334.325838</v>
      </c>
      <c r="C11" s="52">
        <f>B11/$B$13</f>
        <v>0.3444665120428509</v>
      </c>
      <c r="D11" s="51">
        <v>2554.1684570000007</v>
      </c>
      <c r="E11" s="52">
        <f aca="true" t="shared" si="0" ref="E11:E20">D11/$D$13</f>
        <v>0.3689435804993089</v>
      </c>
      <c r="F11" s="31">
        <f aca="true" t="shared" si="1" ref="F11:F20">D11-B11</f>
        <v>219.84261900000047</v>
      </c>
      <c r="G11" s="18">
        <f aca="true" t="shared" si="2" ref="G11:G20">D11/B11-1</f>
        <v>0.09417820572485147</v>
      </c>
    </row>
    <row r="12" spans="1:7" ht="12.75">
      <c r="A12" s="15" t="s">
        <v>69</v>
      </c>
      <c r="B12" s="51">
        <v>2200.506435</v>
      </c>
      <c r="C12" s="52">
        <f>B12/$B$13</f>
        <v>0.3247193532509313</v>
      </c>
      <c r="D12" s="51">
        <v>2161.683857</v>
      </c>
      <c r="E12" s="52">
        <f t="shared" si="0"/>
        <v>0.3122501101771048</v>
      </c>
      <c r="F12" s="31">
        <f t="shared" si="1"/>
        <v>-38.822577999999794</v>
      </c>
      <c r="G12" s="18">
        <f t="shared" si="2"/>
        <v>-0.017642565085250417</v>
      </c>
    </row>
    <row r="13" spans="1:7" s="21" customFormat="1" ht="12.75">
      <c r="A13" s="22" t="s">
        <v>70</v>
      </c>
      <c r="B13" s="53">
        <f>SUM(B10:B12)</f>
        <v>6776.640853000001</v>
      </c>
      <c r="C13" s="54">
        <f>B13/$B$13</f>
        <v>1</v>
      </c>
      <c r="D13" s="53">
        <f>SUM(D10:D12)</f>
        <v>6922.924241000001</v>
      </c>
      <c r="E13" s="54">
        <f t="shared" si="0"/>
        <v>1</v>
      </c>
      <c r="F13" s="25">
        <f t="shared" si="1"/>
        <v>146.28338799999983</v>
      </c>
      <c r="G13" s="55">
        <f t="shared" si="2"/>
        <v>0.021586415920985536</v>
      </c>
    </row>
    <row r="14" spans="1:7" ht="12.75">
      <c r="A14" s="15" t="s">
        <v>71</v>
      </c>
      <c r="B14" s="51">
        <v>636.4124099999998</v>
      </c>
      <c r="C14" s="52">
        <f>B14/$B$20</f>
        <v>0.09391246318893216</v>
      </c>
      <c r="D14" s="51">
        <v>648.5402410000002</v>
      </c>
      <c r="E14" s="52">
        <f t="shared" si="0"/>
        <v>0.09368010083934127</v>
      </c>
      <c r="F14" s="31">
        <f t="shared" si="1"/>
        <v>12.127831000000356</v>
      </c>
      <c r="G14" s="56">
        <f t="shared" si="2"/>
        <v>0.019056559566461573</v>
      </c>
    </row>
    <row r="15" spans="1:7" ht="12.75">
      <c r="A15" s="15" t="s">
        <v>72</v>
      </c>
      <c r="B15" s="51">
        <v>1205.231619</v>
      </c>
      <c r="C15" s="52">
        <f aca="true" t="shared" si="3" ref="C15:C20">B15/$B$20</f>
        <v>0.17785050743035424</v>
      </c>
      <c r="D15" s="51">
        <v>1180.214506</v>
      </c>
      <c r="E15" s="52">
        <f t="shared" si="0"/>
        <v>0.170479188405725</v>
      </c>
      <c r="F15" s="31">
        <f t="shared" si="1"/>
        <v>-25.01711299999988</v>
      </c>
      <c r="G15" s="56">
        <f t="shared" si="2"/>
        <v>-0.02075709980190943</v>
      </c>
    </row>
    <row r="16" spans="1:7" ht="12.75">
      <c r="A16" s="15" t="s">
        <v>73</v>
      </c>
      <c r="B16" s="51">
        <v>550.758875</v>
      </c>
      <c r="C16" s="52">
        <f t="shared" si="3"/>
        <v>0.08127296350870218</v>
      </c>
      <c r="D16" s="51">
        <v>603.7801870000001</v>
      </c>
      <c r="E16" s="52">
        <f t="shared" si="0"/>
        <v>0.087214617115727</v>
      </c>
      <c r="F16" s="31">
        <f t="shared" si="1"/>
        <v>53.02131200000008</v>
      </c>
      <c r="G16" s="56">
        <f t="shared" si="2"/>
        <v>0.09626955534761028</v>
      </c>
    </row>
    <row r="17" spans="1:7" ht="12.75">
      <c r="A17" s="15" t="s">
        <v>74</v>
      </c>
      <c r="B17" s="51">
        <v>498.05801999999994</v>
      </c>
      <c r="C17" s="52">
        <f t="shared" si="3"/>
        <v>0.07349613982103594</v>
      </c>
      <c r="D17" s="51">
        <v>490.36163</v>
      </c>
      <c r="E17" s="52">
        <f t="shared" si="0"/>
        <v>0.07083157534729405</v>
      </c>
      <c r="F17" s="31">
        <f t="shared" si="1"/>
        <v>-7.696389999999951</v>
      </c>
      <c r="G17" s="56">
        <f t="shared" si="2"/>
        <v>-0.015452798049512273</v>
      </c>
    </row>
    <row r="18" spans="1:7" ht="12.75">
      <c r="A18" s="15" t="s">
        <v>75</v>
      </c>
      <c r="B18" s="51">
        <v>1322.3968300000001</v>
      </c>
      <c r="C18" s="52">
        <f>B18/$B$20</f>
        <v>0.19514004074580452</v>
      </c>
      <c r="D18" s="51">
        <v>1405.139928</v>
      </c>
      <c r="E18" s="52">
        <f t="shared" si="0"/>
        <v>0.2029691325637027</v>
      </c>
      <c r="F18" s="31">
        <f t="shared" si="1"/>
        <v>82.74309799999992</v>
      </c>
      <c r="G18" s="56">
        <f t="shared" si="2"/>
        <v>0.06257055077786289</v>
      </c>
    </row>
    <row r="19" spans="1:7" ht="12.75">
      <c r="A19" s="15" t="s">
        <v>76</v>
      </c>
      <c r="B19" s="51">
        <v>2563.797744</v>
      </c>
      <c r="C19" s="52">
        <f t="shared" si="3"/>
        <v>0.3783278853051709</v>
      </c>
      <c r="D19" s="51">
        <v>2594.887749</v>
      </c>
      <c r="E19" s="52">
        <f t="shared" si="0"/>
        <v>0.3748253857282099</v>
      </c>
      <c r="F19" s="31">
        <f t="shared" si="1"/>
        <v>31.09000500000002</v>
      </c>
      <c r="G19" s="56">
        <f t="shared" si="2"/>
        <v>0.012126543551557178</v>
      </c>
    </row>
    <row r="20" spans="1:7" s="21" customFormat="1" ht="12.75">
      <c r="A20" s="22" t="s">
        <v>77</v>
      </c>
      <c r="B20" s="53">
        <f>SUM(B14:B19)</f>
        <v>6776.655498</v>
      </c>
      <c r="C20" s="54">
        <f t="shared" si="3"/>
        <v>1</v>
      </c>
      <c r="D20" s="53">
        <f>SUM(D14:D19)</f>
        <v>6922.924241000001</v>
      </c>
      <c r="E20" s="54">
        <f t="shared" si="0"/>
        <v>1</v>
      </c>
      <c r="F20" s="25">
        <f t="shared" si="1"/>
        <v>146.26874300000054</v>
      </c>
      <c r="G20" s="55">
        <f t="shared" si="2"/>
        <v>0.02158420817513429</v>
      </c>
    </row>
    <row r="22" spans="1:5" ht="12.75">
      <c r="A22" s="67" t="s">
        <v>59</v>
      </c>
      <c r="B22" s="62">
        <f>B9</f>
        <v>2021</v>
      </c>
      <c r="C22" s="62">
        <f>D9</f>
        <v>2022</v>
      </c>
      <c r="D22" s="65" t="s">
        <v>51</v>
      </c>
      <c r="E22" s="68" t="s">
        <v>52</v>
      </c>
    </row>
    <row r="23" spans="1:5" s="21" customFormat="1" ht="12.75">
      <c r="A23" s="10" t="s">
        <v>60</v>
      </c>
      <c r="B23" s="57">
        <f>B7</f>
        <v>291.7400893400001</v>
      </c>
      <c r="C23" s="37">
        <f>D7</f>
        <v>338.0347272500004</v>
      </c>
      <c r="D23" s="13">
        <f>C23-B23</f>
        <v>46.29463791000029</v>
      </c>
      <c r="E23" s="58">
        <f>C23/B23-1</f>
        <v>0.15868452640407438</v>
      </c>
    </row>
    <row r="24" spans="1:5" ht="12.75">
      <c r="A24" s="15" t="s">
        <v>61</v>
      </c>
      <c r="B24" s="69">
        <f>'Ciclo Idrico'!B20</f>
        <v>1219.4</v>
      </c>
      <c r="C24" s="69">
        <f>'Ciclo Idrico'!C20</f>
        <v>1295</v>
      </c>
      <c r="D24" s="59">
        <f>C24-B24</f>
        <v>75.59999999999991</v>
      </c>
      <c r="E24" s="60">
        <f>C24/B24-1</f>
        <v>0.06199770378874847</v>
      </c>
    </row>
    <row r="25" spans="1:5" ht="12.75">
      <c r="A25" s="33" t="s">
        <v>62</v>
      </c>
      <c r="B25" s="38">
        <f>B23/B24</f>
        <v>0.23924888415614243</v>
      </c>
      <c r="C25" s="38">
        <f>C23/C24</f>
        <v>0.26103067741312774</v>
      </c>
      <c r="D25" s="39"/>
      <c r="E25" s="40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C13 C20" formula="1"/>
    <ignoredError sqref="C25" evalError="1"/>
    <ignoredError sqref="C7" formula="1" formulaRange="1"/>
    <ignoredError sqref="D7 B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41" customWidth="1"/>
    <col min="2" max="7" width="10.7109375" style="9" customWidth="1"/>
    <col min="8" max="16384" width="9.140625" style="9" customWidth="1"/>
  </cols>
  <sheetData>
    <row r="2" spans="1:7" ht="12.75">
      <c r="A2" s="42" t="s">
        <v>94</v>
      </c>
      <c r="B2" s="43">
        <v>2021</v>
      </c>
      <c r="C2" s="44" t="s">
        <v>55</v>
      </c>
      <c r="D2" s="43">
        <v>2022</v>
      </c>
      <c r="E2" s="45" t="s">
        <v>55</v>
      </c>
      <c r="F2" s="46" t="s">
        <v>51</v>
      </c>
      <c r="G2" s="47" t="s">
        <v>52</v>
      </c>
    </row>
    <row r="3" spans="1:7" ht="12.75">
      <c r="A3" s="10" t="s">
        <v>56</v>
      </c>
      <c r="B3" s="11">
        <v>170.81424973</v>
      </c>
      <c r="C3" s="12">
        <f>B3/$B$3</f>
        <v>1</v>
      </c>
      <c r="D3" s="11">
        <v>196.22067986</v>
      </c>
      <c r="E3" s="12">
        <f>D3/$D$3</f>
        <v>1</v>
      </c>
      <c r="F3" s="13">
        <f>D3-B3</f>
        <v>25.40643012999999</v>
      </c>
      <c r="G3" s="14">
        <f>D3/B3-1</f>
        <v>0.1487371818812484</v>
      </c>
    </row>
    <row r="4" spans="1:7" ht="12.75">
      <c r="A4" s="15" t="s">
        <v>57</v>
      </c>
      <c r="B4" s="16">
        <v>-114.10777094999997</v>
      </c>
      <c r="C4" s="12">
        <f>B4/$B$3</f>
        <v>-0.6680225515749773</v>
      </c>
      <c r="D4" s="16">
        <v>-139.22234219</v>
      </c>
      <c r="E4" s="12">
        <f>D4/$D$3</f>
        <v>-0.7095192121917665</v>
      </c>
      <c r="F4" s="17">
        <f>D4-B4</f>
        <v>-25.114571240000032</v>
      </c>
      <c r="G4" s="18">
        <f>D4/B4-1</f>
        <v>0.22009518747855306</v>
      </c>
    </row>
    <row r="5" spans="1:7" ht="12.75">
      <c r="A5" s="15" t="s">
        <v>6</v>
      </c>
      <c r="B5" s="16">
        <v>-21.18873847</v>
      </c>
      <c r="C5" s="12">
        <f>B5/$B$3</f>
        <v>-0.12404549681008631</v>
      </c>
      <c r="D5" s="16">
        <v>-21.342178370000003</v>
      </c>
      <c r="E5" s="12">
        <f>D5/$D$3</f>
        <v>-0.10876620336463655</v>
      </c>
      <c r="F5" s="17">
        <f>D5-B5</f>
        <v>-0.15343990000000218</v>
      </c>
      <c r="G5" s="18">
        <f>D5/B5-1</f>
        <v>0.007241577888992712</v>
      </c>
    </row>
    <row r="6" spans="1:7" s="21" customFormat="1" ht="12.75">
      <c r="A6" s="15" t="s">
        <v>9</v>
      </c>
      <c r="B6" s="19">
        <v>1.866082</v>
      </c>
      <c r="C6" s="12">
        <f>B6/$B$3</f>
        <v>0.010924627207329889</v>
      </c>
      <c r="D6" s="19">
        <v>2.7058516</v>
      </c>
      <c r="E6" s="12">
        <f>D6/$D$3</f>
        <v>0.013789839082866177</v>
      </c>
      <c r="F6" s="20">
        <f>D6-B6</f>
        <v>0.8397695999999999</v>
      </c>
      <c r="G6" s="18">
        <v>0.429</v>
      </c>
    </row>
    <row r="7" spans="1:7" ht="12.75">
      <c r="A7" s="22" t="s">
        <v>58</v>
      </c>
      <c r="B7" s="23">
        <f>SUM(B3:B6)</f>
        <v>37.38382231000002</v>
      </c>
      <c r="C7" s="24">
        <f>B7/$B$3</f>
        <v>0.21885657882226628</v>
      </c>
      <c r="D7" s="23">
        <f>SUM(D3:D6)</f>
        <v>38.36201089999999</v>
      </c>
      <c r="E7" s="24">
        <f>D7/$D$3</f>
        <v>0.19550442352646322</v>
      </c>
      <c r="F7" s="25">
        <f>D7-B7</f>
        <v>0.9781885899999665</v>
      </c>
      <c r="G7" s="26">
        <v>0.027</v>
      </c>
    </row>
    <row r="10" spans="1:5" ht="12.75">
      <c r="A10" s="42" t="s">
        <v>50</v>
      </c>
      <c r="B10" s="43">
        <f>B2</f>
        <v>2021</v>
      </c>
      <c r="C10" s="43">
        <f>D2</f>
        <v>2022</v>
      </c>
      <c r="D10" s="46" t="s">
        <v>51</v>
      </c>
      <c r="E10" s="48" t="s">
        <v>52</v>
      </c>
    </row>
    <row r="11" spans="1:5" ht="12.75">
      <c r="A11" s="10" t="s">
        <v>78</v>
      </c>
      <c r="B11" s="27"/>
      <c r="C11" s="27"/>
      <c r="D11" s="28"/>
      <c r="E11" s="29"/>
    </row>
    <row r="12" spans="1:5" ht="12.75">
      <c r="A12" s="15" t="s">
        <v>79</v>
      </c>
      <c r="B12" s="30">
        <v>563.2049999999999</v>
      </c>
      <c r="C12" s="30">
        <v>614.2860000000001</v>
      </c>
      <c r="D12" s="31">
        <f>C12-B12</f>
        <v>51.08100000000013</v>
      </c>
      <c r="E12" s="32">
        <f>C12/B12-1</f>
        <v>0.0906969931019792</v>
      </c>
    </row>
    <row r="13" spans="1:5" ht="12.75">
      <c r="A13" s="33" t="s">
        <v>80</v>
      </c>
      <c r="B13" s="34">
        <v>184</v>
      </c>
      <c r="C13" s="34">
        <v>197</v>
      </c>
      <c r="D13" s="35">
        <f>C13-B13</f>
        <v>13</v>
      </c>
      <c r="E13" s="36">
        <f>C13/B13-1</f>
        <v>0.07065217391304346</v>
      </c>
    </row>
    <row r="16" spans="1:5" ht="12.75">
      <c r="A16" s="49" t="s">
        <v>59</v>
      </c>
      <c r="B16" s="43">
        <f>B10</f>
        <v>2021</v>
      </c>
      <c r="C16" s="43">
        <f>C10</f>
        <v>2022</v>
      </c>
      <c r="D16" s="46" t="s">
        <v>51</v>
      </c>
      <c r="E16" s="48" t="s">
        <v>52</v>
      </c>
    </row>
    <row r="17" spans="1:5" ht="12.75">
      <c r="A17" s="10" t="s">
        <v>60</v>
      </c>
      <c r="B17" s="37">
        <f>B7</f>
        <v>37.38382231000002</v>
      </c>
      <c r="C17" s="37">
        <f>D7</f>
        <v>38.36201089999999</v>
      </c>
      <c r="D17" s="13">
        <f>C17-B17</f>
        <v>0.9781885899999665</v>
      </c>
      <c r="E17" s="26">
        <v>0.027</v>
      </c>
    </row>
    <row r="18" spans="1:5" ht="12.75">
      <c r="A18" s="15" t="s">
        <v>61</v>
      </c>
      <c r="B18" s="69">
        <f>Ambiente!B24</f>
        <v>1219.4</v>
      </c>
      <c r="C18" s="69">
        <f>Ambiente!C24</f>
        <v>1295</v>
      </c>
      <c r="D18" s="28">
        <f>C18-B18</f>
        <v>75.59999999999991</v>
      </c>
      <c r="E18" s="29">
        <f>C18/B18-1</f>
        <v>0.06199770378874847</v>
      </c>
    </row>
    <row r="19" spans="1:5" ht="12.75">
      <c r="A19" s="33" t="s">
        <v>62</v>
      </c>
      <c r="B19" s="38">
        <f>B17/B18</f>
        <v>0.030657554789240624</v>
      </c>
      <c r="C19" s="38">
        <f>C17/C18</f>
        <v>0.02962317444015443</v>
      </c>
      <c r="D19" s="39"/>
      <c r="E19" s="40"/>
    </row>
  </sheetData>
  <sheetProtection/>
  <printOptions/>
  <pageMargins left="0.75" right="0.75" top="1" bottom="1" header="0.5" footer="0.5"/>
  <pageSetup orientation="portrait" paperSize="9"/>
  <ignoredErrors>
    <ignoredError sqref="D7 B7" formulaRange="1"/>
    <ignoredError sqref="C7" formula="1"/>
    <ignoredError sqref="E4:E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Pereira Biondi Oliveira Manuela</cp:lastModifiedBy>
  <dcterms:created xsi:type="dcterms:W3CDTF">2008-08-08T14:48:29Z</dcterms:created>
  <dcterms:modified xsi:type="dcterms:W3CDTF">2023-03-17T15:27:16Z</dcterms:modified>
  <cp:category/>
  <cp:version/>
  <cp:contentType/>
  <cp:contentStatus/>
</cp:coreProperties>
</file>