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<sst xmlns="http://schemas.openxmlformats.org/spreadsheetml/2006/main" count="196" uniqueCount="107">
  <si>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</si>
  <si>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</si>
  <si>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</si>
  <si>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</si>
  <si>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</si>
  <si>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</si>
  <si>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</si>
  <si>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</si>
  <si>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</si>
  <si>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</si>
  <si>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</si>
  <si>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</si>
  <si>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</si>
  <si>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</si>
  <si>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</si>
  <si>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</si>
  <si>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</si>
  <si>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</si>
  <si>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</si>
  <si>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</si>
  <si>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</si>
  <si>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</si>
  <si>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</si>
  <si>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</si>
  <si>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</si>
  <si>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</si>
  <si>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</si>
  <si>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</si>
  <si>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</si>
  <si>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</si>
  <si>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</si>
  <si>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</si>
  <si>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</si>
  <si>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</si>
  <si>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</si>
  <si>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</si>
  <si>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</si>
  <si>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</si>
  <si>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</si>
  <si>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</si>
  <si>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</si>
  <si>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</si>
  <si>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</si>
  <si>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</si>
  <si>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</si>
  <si>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</si>
  <si>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</si>
  <si>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</si>
  <si>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</si>
  <si>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</si>
  <si>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</si>
  <si>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</si>
  <si>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</si>
  <si>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</si>
  <si>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</si>
  <si>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</si>
  <si>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</si>
  <si>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</si>
  <si>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</si>
  <si>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</si>
  <si>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</si>
  <si>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</si>
  <si>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</si>
  <si>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</si>
  <si>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</si>
  <si>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</si>
  <si>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</si>
  <si>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</si>
  <si>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</si>
  <si>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</si>
  <si>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</si>
  <si>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</si>
  <si>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</si>
  <si>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</si>
  <si>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</si>
  <si>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</si>
  <si>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</si>
  <si>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</si>
  <si>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</si>
  <si>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</si>
  <si>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</si>
  <si>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</si>
  <si>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</si>
  <si>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</si>
  <si>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</si>
  <si>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</si>
  <si>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</si>
  <si>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</si>
  <si>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</si>
  <si>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</si>
  <si>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</si>
  <si>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</si>
  <si>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</si>
  <si>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</si>
  <si>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</si>
  <si>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</si>
  <si>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</si>
  <si>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</si>
  <si>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</si>
  <si>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</si>
  <si>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</si>
  <si>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</si>
  <si>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</si>
  <si>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</si>
  <si>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Attività destinate alla vendita</t>
  </si>
  <si>
    <t>Passività associabili ad attività destinate alla vendita</t>
  </si>
  <si>
    <t>Diritti d'uso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</si>
</sst>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-#,##0.0"/>
    <numFmt numFmtId="179" formatCode="\+0.0%"/>
    <numFmt numFmtId="180" formatCode="\+0.0%;\(0.0%\)"/>
    <numFmt numFmtId="181" formatCode="_-* #,##0.0_-;\-* #,##0.0_-;_-* &quot;-&quot;??_-;_-@_-"/>
    <numFmt numFmtId="182" formatCode="\+#,##0.0;\(#,##0.0\)"/>
    <numFmt numFmtId="183" formatCode="0.0%;\(0.0%\)"/>
    <numFmt numFmtId="184" formatCode="#,##0.0;\(#,##0.0\)"/>
    <numFmt numFmtId="185" formatCode="\(#,##0.0\);\+#,##0.0"/>
    <numFmt numFmtId="186" formatCode="\+#,##0;\(#,##0\)"/>
    <numFmt numFmtId="187" formatCode="#,##0.000;\(#,##0.000\)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8" fontId="8" fillId="61" borderId="0" xfId="0" applyNumberFormat="1" applyFont="1" applyFill="1" applyBorder="1" applyAlignment="1">
      <alignment wrapText="1"/>
    </xf>
    <xf numFmtId="183" fontId="13" fillId="61" borderId="0" xfId="0" applyNumberFormat="1" applyFont="1" applyFill="1" applyBorder="1" applyAlignment="1">
      <alignment wrapText="1"/>
    </xf>
    <xf numFmtId="182" fontId="8" fillId="61" borderId="0" xfId="0" applyNumberFormat="1" applyFont="1" applyFill="1" applyBorder="1" applyAlignment="1">
      <alignment wrapText="1"/>
    </xf>
    <xf numFmtId="180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72" fontId="9" fillId="61" borderId="0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173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1" fontId="8" fillId="61" borderId="27" xfId="0" applyNumberFormat="1" applyFont="1" applyFill="1" applyBorder="1" applyAlignment="1">
      <alignment wrapText="1"/>
    </xf>
    <xf numFmtId="183" fontId="14" fillId="61" borderId="27" xfId="0" applyNumberFormat="1" applyFont="1" applyFill="1" applyBorder="1" applyAlignment="1">
      <alignment wrapText="1"/>
    </xf>
    <xf numFmtId="182" fontId="8" fillId="61" borderId="27" xfId="0" applyNumberFormat="1" applyFont="1" applyFill="1" applyBorder="1" applyAlignment="1">
      <alignment wrapText="1"/>
    </xf>
    <xf numFmtId="180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6" fontId="9" fillId="61" borderId="34" xfId="0" applyNumberFormat="1" applyFont="1" applyFill="1" applyBorder="1" applyAlignment="1">
      <alignment wrapText="1"/>
    </xf>
    <xf numFmtId="180" fontId="9" fillId="61" borderId="35" xfId="88" applyNumberFormat="1" applyFont="1" applyFill="1" applyBorder="1" applyAlignment="1">
      <alignment wrapText="1"/>
    </xf>
    <xf numFmtId="171" fontId="11" fillId="61" borderId="0" xfId="0" applyNumberFormat="1" applyFont="1" applyFill="1" applyAlignment="1">
      <alignment/>
    </xf>
    <xf numFmtId="17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73" fontId="8" fillId="61" borderId="27" xfId="0" applyNumberFormat="1" applyFont="1" applyFill="1" applyBorder="1" applyAlignment="1">
      <alignment wrapText="1"/>
    </xf>
    <xf numFmtId="181" fontId="9" fillId="61" borderId="0" xfId="8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8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0" fontId="8" fillId="61" borderId="32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173" fontId="11" fillId="61" borderId="0" xfId="0" applyNumberFormat="1" applyFont="1" applyFill="1" applyAlignment="1">
      <alignment/>
    </xf>
    <xf numFmtId="180" fontId="8" fillId="61" borderId="3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9" fontId="8" fillId="61" borderId="32" xfId="88" applyNumberFormat="1" applyFont="1" applyFill="1" applyBorder="1" applyAlignment="1">
      <alignment wrapText="1"/>
    </xf>
    <xf numFmtId="175" fontId="9" fillId="61" borderId="0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1" fontId="9" fillId="61" borderId="34" xfId="0" applyNumberFormat="1" applyFont="1" applyFill="1" applyBorder="1" applyAlignment="1">
      <alignment wrapText="1"/>
    </xf>
    <xf numFmtId="182" fontId="9" fillId="61" borderId="34" xfId="0" applyNumberFormat="1" applyFont="1" applyFill="1" applyBorder="1" applyAlignment="1">
      <alignment wrapText="1"/>
    </xf>
    <xf numFmtId="180" fontId="9" fillId="61" borderId="35" xfId="0" applyNumberFormat="1" applyFont="1" applyFill="1" applyBorder="1" applyAlignment="1">
      <alignment wrapText="1"/>
    </xf>
    <xf numFmtId="174" fontId="9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8" fontId="8" fillId="61" borderId="27" xfId="0" applyNumberFormat="1" applyFont="1" applyFill="1" applyBorder="1" applyAlignment="1">
      <alignment wrapText="1"/>
    </xf>
    <xf numFmtId="171" fontId="8" fillId="61" borderId="0" xfId="0" applyNumberFormat="1" applyFont="1" applyFill="1" applyBorder="1" applyAlignment="1">
      <alignment wrapText="1"/>
    </xf>
    <xf numFmtId="181" fontId="9" fillId="61" borderId="34" xfId="8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78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7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74" fontId="8" fillId="61" borderId="0" xfId="0" applyNumberFormat="1" applyFont="1" applyFill="1" applyBorder="1" applyAlignment="1">
      <alignment wrapText="1"/>
    </xf>
    <xf numFmtId="175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1" fontId="13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77" fontId="13" fillId="61" borderId="30" xfId="0" applyNumberFormat="1" applyFont="1" applyFill="1" applyBorder="1" applyAlignment="1">
      <alignment wrapText="1"/>
    </xf>
    <xf numFmtId="175" fontId="9" fillId="61" borderId="34" xfId="0" applyNumberFormat="1" applyFont="1" applyFill="1" applyBorder="1" applyAlignment="1">
      <alignment wrapText="1"/>
    </xf>
    <xf numFmtId="182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7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0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0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84" fontId="1" fillId="61" borderId="0" xfId="84" applyNumberFormat="1" applyFont="1" applyFill="1" applyBorder="1" applyProtection="1">
      <alignment/>
      <protection locked="0"/>
    </xf>
    <xf numFmtId="184" fontId="24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Protection="1">
      <alignment/>
      <protection hidden="1"/>
    </xf>
    <xf numFmtId="184" fontId="6" fillId="61" borderId="27" xfId="84" applyNumberFormat="1" applyFont="1" applyFill="1" applyBorder="1" applyProtection="1">
      <alignment/>
      <protection locked="0"/>
    </xf>
    <xf numFmtId="184" fontId="6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187" fontId="1" fillId="61" borderId="34" xfId="84" applyNumberFormat="1" applyFont="1" applyFill="1" applyBorder="1" applyProtection="1">
      <alignment/>
      <protection locked="0"/>
    </xf>
    <xf numFmtId="178" fontId="49" fillId="61" borderId="0" xfId="84" applyNumberFormat="1" applyFont="1" applyFill="1" applyBorder="1" applyAlignment="1" applyProtection="1">
      <alignment horizontal="right" vertical="center"/>
      <protection hidden="1"/>
    </xf>
    <xf numFmtId="178" fontId="2" fillId="60" borderId="27" xfId="84" applyNumberFormat="1" applyFont="1" applyFill="1" applyBorder="1" applyAlignment="1" applyProtection="1">
      <alignment vertical="center"/>
      <protection hidden="1"/>
    </xf>
    <xf numFmtId="178" fontId="4" fillId="61" borderId="0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>
      <alignment vertical="center"/>
      <protection hidden="1"/>
    </xf>
    <xf numFmtId="178" fontId="2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61" borderId="0" xfId="0" applyNumberFormat="1" applyFont="1" applyFill="1" applyAlignment="1">
      <alignment/>
    </xf>
    <xf numFmtId="178" fontId="4" fillId="54" borderId="27" xfId="84" applyNumberFormat="1" applyFont="1" applyFill="1" applyBorder="1" applyAlignment="1" applyProtection="1">
      <alignment horizontal="center" vertical="center"/>
      <protection hidden="1"/>
    </xf>
    <xf numFmtId="178" fontId="4" fillId="61" borderId="36" xfId="84" applyNumberFormat="1" applyFont="1" applyFill="1" applyBorder="1" applyAlignment="1" applyProtection="1">
      <alignment vertical="center"/>
      <protection hidden="1"/>
    </xf>
    <xf numFmtId="178" fontId="49" fillId="61" borderId="34" xfId="84" applyNumberFormat="1" applyFont="1" applyFill="1" applyBorder="1" applyAlignment="1" applyProtection="1">
      <alignment vertical="center"/>
      <protection hidden="1"/>
    </xf>
    <xf numFmtId="178" fontId="49" fillId="61" borderId="38" xfId="84" applyNumberFormat="1" applyFont="1" applyFill="1" applyBorder="1" applyAlignment="1" applyProtection="1">
      <alignment vertical="center"/>
      <protection hidden="1"/>
    </xf>
    <xf numFmtId="178" fontId="2" fillId="61" borderId="36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8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8" fontId="6" fillId="15" borderId="27" xfId="0" applyNumberFormat="1" applyFont="1" applyFill="1" applyBorder="1" applyAlignment="1">
      <alignment horizontal="right" vertical="center" wrapText="1"/>
    </xf>
    <xf numFmtId="37" fontId="4" fillId="61" borderId="0" xfId="84" applyFont="1" applyFill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6.57421875" style="10" customWidth="1"/>
    <col min="2" max="6" width="9.140625" style="10" customWidth="1"/>
    <col min="7" max="7" width="50.140625" style="10" bestFit="1" customWidth="1"/>
    <col min="8" max="16384" width="9.140625" style="10" customWidth="1"/>
  </cols>
  <sheetData>
    <row r="3" spans="7:9" ht="25.5" customHeight="1">
      <c r="G3" s="136"/>
      <c r="H3" s="136"/>
      <c r="I3" s="136"/>
    </row>
    <row r="4" spans="1:9" ht="12.75">
      <c r="A4" s="137" t="s">
        <v>87</v>
      </c>
      <c r="B4" s="154"/>
      <c r="C4" s="154"/>
      <c r="G4" s="155"/>
      <c r="H4" s="156"/>
      <c r="I4" s="156"/>
    </row>
    <row r="5" spans="1:9" ht="12.75">
      <c r="A5" s="1" t="s">
        <v>100</v>
      </c>
      <c r="B5" s="4">
        <v>2019</v>
      </c>
      <c r="C5" s="4">
        <v>2020</v>
      </c>
      <c r="G5" s="140"/>
      <c r="H5" s="136"/>
      <c r="I5" s="136"/>
    </row>
    <row r="6" spans="1:9" ht="12.75">
      <c r="A6" s="139" t="s">
        <v>0</v>
      </c>
      <c r="B6" s="157">
        <v>6912.8</v>
      </c>
      <c r="C6" s="157">
        <v>7079</v>
      </c>
      <c r="G6" s="140"/>
      <c r="H6" s="136"/>
      <c r="I6" s="136"/>
    </row>
    <row r="7" spans="1:9" ht="12" customHeight="1">
      <c r="A7" s="139" t="s">
        <v>1</v>
      </c>
      <c r="B7" s="157">
        <v>0</v>
      </c>
      <c r="C7" s="157">
        <v>0</v>
      </c>
      <c r="G7" s="141"/>
      <c r="H7" s="136"/>
      <c r="I7" s="136"/>
    </row>
    <row r="8" spans="1:9" ht="12.75">
      <c r="A8" s="139" t="s">
        <v>2</v>
      </c>
      <c r="B8" s="157">
        <v>530.8</v>
      </c>
      <c r="C8" s="157">
        <v>467.8</v>
      </c>
      <c r="G8" s="140"/>
      <c r="H8" s="136"/>
      <c r="I8" s="136"/>
    </row>
    <row r="9" spans="1:9" ht="12.75">
      <c r="A9" s="142" t="s">
        <v>96</v>
      </c>
      <c r="B9" s="158">
        <v>0</v>
      </c>
      <c r="C9" s="158">
        <v>0</v>
      </c>
      <c r="G9" s="140"/>
      <c r="H9" s="136"/>
      <c r="I9" s="136"/>
    </row>
    <row r="10" spans="1:9" ht="12.75">
      <c r="A10" s="139" t="s">
        <v>3</v>
      </c>
      <c r="B10" s="159"/>
      <c r="C10" s="159"/>
      <c r="G10" s="140"/>
      <c r="H10" s="136"/>
      <c r="I10" s="136"/>
    </row>
    <row r="11" spans="1:9" ht="12.75">
      <c r="A11" s="143" t="s">
        <v>4</v>
      </c>
      <c r="B11" s="157">
        <v>-3458.2</v>
      </c>
      <c r="C11" s="157">
        <v>-3410.6</v>
      </c>
      <c r="G11" s="140"/>
      <c r="H11" s="136"/>
      <c r="I11" s="136"/>
    </row>
    <row r="12" spans="1:9" ht="12.75">
      <c r="A12" s="139" t="s">
        <v>5</v>
      </c>
      <c r="B12" s="157">
        <v>-2318.2</v>
      </c>
      <c r="C12" s="157">
        <v>-2424.9</v>
      </c>
      <c r="G12" s="140"/>
      <c r="H12" s="136"/>
      <c r="I12" s="136"/>
    </row>
    <row r="13" spans="1:9" ht="12.75">
      <c r="A13" s="139" t="s">
        <v>6</v>
      </c>
      <c r="B13" s="157">
        <v>-560.4</v>
      </c>
      <c r="C13" s="157">
        <v>-572.7</v>
      </c>
      <c r="G13" s="144"/>
      <c r="H13" s="145"/>
      <c r="I13" s="145"/>
    </row>
    <row r="14" spans="1:9" ht="12.75">
      <c r="A14" s="139" t="s">
        <v>7</v>
      </c>
      <c r="B14" s="157">
        <v>-542.6</v>
      </c>
      <c r="C14" s="157">
        <v>-571.7</v>
      </c>
      <c r="G14" s="140"/>
      <c r="H14" s="136"/>
      <c r="I14" s="136"/>
    </row>
    <row r="15" spans="1:9" ht="12.75">
      <c r="A15" s="139" t="s">
        <v>8</v>
      </c>
      <c r="B15" s="157">
        <v>-59.3</v>
      </c>
      <c r="C15" s="157">
        <v>-58.9</v>
      </c>
      <c r="G15" s="140"/>
      <c r="H15" s="136"/>
      <c r="I15" s="136"/>
    </row>
    <row r="16" spans="1:9" ht="12.75">
      <c r="A16" s="139" t="s">
        <v>9</v>
      </c>
      <c r="B16" s="157">
        <v>37.6</v>
      </c>
      <c r="C16" s="157">
        <v>43.3</v>
      </c>
      <c r="G16" s="140"/>
      <c r="H16" s="136"/>
      <c r="I16" s="136"/>
    </row>
    <row r="17" spans="1:9" ht="12.75">
      <c r="A17" s="139"/>
      <c r="B17" s="159"/>
      <c r="C17" s="159"/>
      <c r="G17" s="144"/>
      <c r="H17" s="145"/>
      <c r="I17" s="145"/>
    </row>
    <row r="18" spans="1:9" ht="12.75">
      <c r="A18" s="146" t="s">
        <v>10</v>
      </c>
      <c r="B18" s="160">
        <f>SUM(B6:B16)</f>
        <v>542.5000000000006</v>
      </c>
      <c r="C18" s="160">
        <f>SUM(C6:C16)</f>
        <v>551.3000000000005</v>
      </c>
      <c r="G18" s="144"/>
      <c r="H18" s="145"/>
      <c r="I18" s="145"/>
    </row>
    <row r="19" spans="1:9" ht="12.75">
      <c r="A19" s="139"/>
      <c r="B19" s="161"/>
      <c r="C19" s="161"/>
      <c r="G19" s="140"/>
      <c r="H19" s="136"/>
      <c r="I19" s="136"/>
    </row>
    <row r="20" spans="1:9" ht="12.75">
      <c r="A20" s="139" t="s">
        <v>11</v>
      </c>
      <c r="B20" s="162">
        <v>13.4</v>
      </c>
      <c r="C20" s="162">
        <v>8.2</v>
      </c>
      <c r="G20" s="144"/>
      <c r="H20" s="145"/>
      <c r="I20" s="145"/>
    </row>
    <row r="21" spans="1:9" ht="12.75">
      <c r="A21" s="139" t="s">
        <v>12</v>
      </c>
      <c r="B21" s="162">
        <v>108.2</v>
      </c>
      <c r="C21" s="162">
        <v>73.4</v>
      </c>
      <c r="G21" s="140"/>
      <c r="H21" s="147"/>
      <c r="I21" s="147"/>
    </row>
    <row r="22" spans="1:9" ht="12.75">
      <c r="A22" s="139" t="s">
        <v>13</v>
      </c>
      <c r="B22" s="162">
        <v>-247.6</v>
      </c>
      <c r="C22" s="162">
        <v>-198.3</v>
      </c>
      <c r="G22" s="144"/>
      <c r="H22" s="145"/>
      <c r="I22" s="145"/>
    </row>
    <row r="23" spans="1:9" ht="12.75">
      <c r="A23" s="142" t="s">
        <v>96</v>
      </c>
      <c r="B23" s="158">
        <v>0</v>
      </c>
      <c r="C23" s="158">
        <v>0</v>
      </c>
      <c r="G23" s="140"/>
      <c r="H23" s="147"/>
      <c r="I23" s="147"/>
    </row>
    <row r="24" spans="1:9" ht="12.75">
      <c r="A24" s="142"/>
      <c r="B24" s="162"/>
      <c r="C24" s="162"/>
      <c r="G24" s="140"/>
      <c r="H24" s="136"/>
      <c r="I24" s="136"/>
    </row>
    <row r="25" spans="1:9" ht="12.75">
      <c r="A25" s="148" t="s">
        <v>99</v>
      </c>
      <c r="B25" s="162">
        <v>111.6</v>
      </c>
      <c r="C25" s="162">
        <v>0</v>
      </c>
      <c r="G25" s="140"/>
      <c r="H25" s="136"/>
      <c r="I25" s="136"/>
    </row>
    <row r="26" spans="1:9" ht="12.75">
      <c r="A26" s="139"/>
      <c r="B26" s="159"/>
      <c r="C26" s="159"/>
      <c r="G26" s="136"/>
      <c r="H26" s="136"/>
      <c r="I26" s="136"/>
    </row>
    <row r="27" spans="1:9" ht="12.75">
      <c r="A27" s="146" t="s">
        <v>14</v>
      </c>
      <c r="B27" s="160">
        <f>SUM(B18:B25)</f>
        <v>528.1000000000006</v>
      </c>
      <c r="C27" s="160">
        <f>SUM(C18:C25)</f>
        <v>434.60000000000053</v>
      </c>
      <c r="G27" s="136"/>
      <c r="H27" s="136"/>
      <c r="I27" s="136"/>
    </row>
    <row r="28" spans="1:9" ht="12.75">
      <c r="A28" s="149"/>
      <c r="B28" s="161"/>
      <c r="C28" s="161"/>
      <c r="G28" s="136"/>
      <c r="H28" s="136"/>
      <c r="I28" s="136"/>
    </row>
    <row r="29" spans="1:3" ht="12.75">
      <c r="A29" s="139" t="s">
        <v>15</v>
      </c>
      <c r="B29" s="162">
        <v>-126.1</v>
      </c>
      <c r="C29" s="162">
        <v>-111.8</v>
      </c>
    </row>
    <row r="30" spans="1:3" ht="12.75">
      <c r="A30" s="142"/>
      <c r="B30" s="157"/>
      <c r="C30" s="157"/>
    </row>
    <row r="31" spans="1:3" ht="12.75">
      <c r="A31" s="146" t="s">
        <v>16</v>
      </c>
      <c r="B31" s="160">
        <f>+B27+B29</f>
        <v>402.00000000000057</v>
      </c>
      <c r="C31" s="160">
        <f>+C27+C29</f>
        <v>322.8000000000005</v>
      </c>
    </row>
    <row r="32" spans="1:3" ht="12.75">
      <c r="A32" s="139" t="s">
        <v>17</v>
      </c>
      <c r="B32" s="157"/>
      <c r="C32" s="157"/>
    </row>
    <row r="33" spans="1:3" ht="12.75">
      <c r="A33" s="139" t="s">
        <v>18</v>
      </c>
      <c r="B33" s="162">
        <f>+B31-B34</f>
        <v>385.70000000000056</v>
      </c>
      <c r="C33" s="162">
        <f>+C31-C34</f>
        <v>302.7000000000005</v>
      </c>
    </row>
    <row r="34" spans="1:3" ht="12.75">
      <c r="A34" s="139" t="s">
        <v>19</v>
      </c>
      <c r="B34" s="162">
        <v>16.3</v>
      </c>
      <c r="C34" s="162">
        <v>20.1</v>
      </c>
    </row>
    <row r="35" spans="1:3" ht="12.75">
      <c r="A35" s="150" t="s">
        <v>20</v>
      </c>
      <c r="B35" s="163"/>
      <c r="C35" s="163"/>
    </row>
    <row r="36" spans="1:3" ht="12.75">
      <c r="A36" s="149" t="s">
        <v>21</v>
      </c>
      <c r="B36" s="164">
        <v>0.262</v>
      </c>
      <c r="C36" s="164">
        <v>0.206</v>
      </c>
    </row>
    <row r="37" spans="1:3" ht="13.5" thickBot="1">
      <c r="A37" s="149" t="s">
        <v>22</v>
      </c>
      <c r="B37" s="165">
        <v>0.262</v>
      </c>
      <c r="C37" s="165">
        <v>0.206</v>
      </c>
    </row>
    <row r="38" spans="1:3" ht="12.75">
      <c r="A38" s="151"/>
      <c r="B38" s="152"/>
      <c r="C38" s="152"/>
    </row>
    <row r="39" ht="12.75">
      <c r="A39" s="153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7:C17" formulaRange="1"/>
    <ignoredError sqref="B19:C29 B30:C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5.57421875" style="125" customWidth="1"/>
    <col min="4" max="6" width="9.140625" style="10" customWidth="1"/>
    <col min="7" max="7" width="10.00390625" style="10" bestFit="1" customWidth="1"/>
    <col min="8" max="16384" width="9.140625" style="10" customWidth="1"/>
  </cols>
  <sheetData>
    <row r="5" spans="1:3" ht="12.75">
      <c r="A5" s="137" t="s">
        <v>103</v>
      </c>
      <c r="B5" s="138">
        <v>43830</v>
      </c>
      <c r="C5" s="138">
        <v>44196</v>
      </c>
    </row>
    <row r="6" spans="1:3" ht="12.75">
      <c r="A6" s="2" t="s">
        <v>23</v>
      </c>
      <c r="B6" s="9"/>
      <c r="C6" s="9"/>
    </row>
    <row r="7" spans="1:3" ht="12.75">
      <c r="A7" s="128" t="s">
        <v>24</v>
      </c>
      <c r="B7" s="129"/>
      <c r="C7" s="129"/>
    </row>
    <row r="8" spans="1:3" ht="13.5">
      <c r="A8" s="130" t="s">
        <v>25</v>
      </c>
      <c r="B8" s="166">
        <v>1992.7</v>
      </c>
      <c r="C8" s="166">
        <v>1926.5</v>
      </c>
    </row>
    <row r="9" spans="1:3" ht="13.5">
      <c r="A9" s="180" t="s">
        <v>106</v>
      </c>
      <c r="B9" s="166">
        <v>96.9</v>
      </c>
      <c r="C9" s="166">
        <v>95.9</v>
      </c>
    </row>
    <row r="10" spans="1:3" ht="13.5">
      <c r="A10" s="130" t="s">
        <v>26</v>
      </c>
      <c r="B10" s="166">
        <v>3780.2</v>
      </c>
      <c r="C10" s="166">
        <v>3924.4</v>
      </c>
    </row>
    <row r="11" spans="1:3" ht="13.5">
      <c r="A11" s="130" t="s">
        <v>27</v>
      </c>
      <c r="B11" s="166">
        <v>812.9</v>
      </c>
      <c r="C11" s="166">
        <v>812.8</v>
      </c>
    </row>
    <row r="12" spans="1:3" ht="13.5">
      <c r="A12" s="130" t="s">
        <v>93</v>
      </c>
      <c r="B12" s="166">
        <v>143.5</v>
      </c>
      <c r="C12" s="166">
        <v>187.9</v>
      </c>
    </row>
    <row r="13" spans="1:3" ht="13.5">
      <c r="A13" s="130" t="s">
        <v>28</v>
      </c>
      <c r="B13" s="166">
        <v>135.3</v>
      </c>
      <c r="C13" s="166">
        <v>140.8</v>
      </c>
    </row>
    <row r="14" spans="1:3" ht="13.5">
      <c r="A14" s="130" t="s">
        <v>29</v>
      </c>
      <c r="B14" s="166">
        <v>174.8</v>
      </c>
      <c r="C14" s="166">
        <v>156.6</v>
      </c>
    </row>
    <row r="15" spans="1:3" ht="13.5">
      <c r="A15" s="130" t="s">
        <v>88</v>
      </c>
      <c r="B15" s="166">
        <v>41.1</v>
      </c>
      <c r="C15" s="166">
        <v>14.4</v>
      </c>
    </row>
    <row r="16" spans="1:3" ht="12.75">
      <c r="A16" s="6"/>
      <c r="B16" s="167">
        <f>SUM(B8:B15)</f>
        <v>7177.4</v>
      </c>
      <c r="C16" s="167">
        <f>SUM(C8:C15)</f>
        <v>7259.3</v>
      </c>
    </row>
    <row r="17" spans="1:3" ht="12.75">
      <c r="A17" s="128" t="s">
        <v>31</v>
      </c>
      <c r="B17" s="168"/>
      <c r="C17" s="168"/>
    </row>
    <row r="18" spans="1:3" ht="13.5">
      <c r="A18" s="130" t="s">
        <v>32</v>
      </c>
      <c r="B18" s="169">
        <v>176.5</v>
      </c>
      <c r="C18" s="169">
        <v>171.7</v>
      </c>
    </row>
    <row r="19" spans="1:3" ht="13.5">
      <c r="A19" s="130" t="s">
        <v>33</v>
      </c>
      <c r="B19" s="169">
        <v>2065.3</v>
      </c>
      <c r="C19" s="169">
        <v>1971.6</v>
      </c>
    </row>
    <row r="20" spans="1:3" ht="13.5">
      <c r="A20" s="130" t="s">
        <v>28</v>
      </c>
      <c r="B20" s="169">
        <v>70.1</v>
      </c>
      <c r="C20" s="169">
        <v>32.8</v>
      </c>
    </row>
    <row r="21" spans="1:3" ht="13.5">
      <c r="A21" s="130" t="s">
        <v>30</v>
      </c>
      <c r="B21" s="169">
        <v>72.2</v>
      </c>
      <c r="C21" s="169">
        <v>113.1</v>
      </c>
    </row>
    <row r="22" spans="1:3" ht="13.5">
      <c r="A22" s="130" t="s">
        <v>97</v>
      </c>
      <c r="B22" s="169">
        <v>42.1</v>
      </c>
      <c r="C22" s="169">
        <v>11.7</v>
      </c>
    </row>
    <row r="23" spans="1:3" ht="13.5">
      <c r="A23" s="130" t="s">
        <v>34</v>
      </c>
      <c r="B23" s="169">
        <v>395.7</v>
      </c>
      <c r="C23" s="169">
        <v>487.5</v>
      </c>
    </row>
    <row r="24" spans="1:3" ht="13.5">
      <c r="A24" s="130" t="s">
        <v>35</v>
      </c>
      <c r="B24" s="169">
        <v>364</v>
      </c>
      <c r="C24" s="169">
        <v>987.1</v>
      </c>
    </row>
    <row r="25" spans="1:3" ht="12.75">
      <c r="A25" s="6"/>
      <c r="B25" s="167">
        <f>SUM(B18:B24)</f>
        <v>3185.8999999999996</v>
      </c>
      <c r="C25" s="167">
        <f>SUM(C18:C24)</f>
        <v>3775.4999999999995</v>
      </c>
    </row>
    <row r="26" spans="1:3" ht="13.5">
      <c r="A26" s="180" t="s">
        <v>104</v>
      </c>
      <c r="B26" s="169">
        <v>0</v>
      </c>
      <c r="C26" s="169">
        <v>0</v>
      </c>
    </row>
    <row r="27" spans="1:3" ht="13.5" thickBot="1">
      <c r="A27" s="3" t="s">
        <v>36</v>
      </c>
      <c r="B27" s="170">
        <f>+B16+B25</f>
        <v>10363.3</v>
      </c>
      <c r="C27" s="170">
        <f>+C16+C25</f>
        <v>11034.8</v>
      </c>
    </row>
    <row r="28" spans="2:3" ht="12.75">
      <c r="B28" s="171"/>
      <c r="C28" s="171"/>
    </row>
    <row r="29" spans="2:3" ht="12.75">
      <c r="B29" s="171"/>
      <c r="C29" s="171"/>
    </row>
    <row r="30" spans="1:3" ht="12.75">
      <c r="A30" s="2" t="s">
        <v>37</v>
      </c>
      <c r="B30" s="172"/>
      <c r="C30" s="172"/>
    </row>
    <row r="31" spans="1:3" ht="12.75">
      <c r="A31" s="131" t="s">
        <v>38</v>
      </c>
      <c r="B31" s="173"/>
      <c r="C31" s="173"/>
    </row>
    <row r="32" spans="1:3" ht="13.5">
      <c r="A32" s="132" t="s">
        <v>39</v>
      </c>
      <c r="B32" s="169">
        <v>1474.8</v>
      </c>
      <c r="C32" s="169">
        <v>1460</v>
      </c>
    </row>
    <row r="33" spans="1:3" ht="13.5">
      <c r="A33" s="132" t="s">
        <v>40</v>
      </c>
      <c r="B33" s="166">
        <v>948</v>
      </c>
      <c r="C33" s="166">
        <v>1198.1</v>
      </c>
    </row>
    <row r="34" spans="1:3" ht="13.5">
      <c r="A34" s="132" t="s">
        <v>41</v>
      </c>
      <c r="B34" s="174">
        <v>385.7</v>
      </c>
      <c r="C34" s="174">
        <v>302.7</v>
      </c>
    </row>
    <row r="35" spans="1:3" ht="12.75">
      <c r="A35" s="7" t="s">
        <v>42</v>
      </c>
      <c r="B35" s="167">
        <f>SUM(B32:B34)</f>
        <v>2808.5</v>
      </c>
      <c r="C35" s="167">
        <f>SUM(C32:C34)</f>
        <v>2960.7999999999997</v>
      </c>
    </row>
    <row r="36" spans="1:3" ht="13.5">
      <c r="A36" s="133" t="s">
        <v>43</v>
      </c>
      <c r="B36" s="175">
        <v>201.5</v>
      </c>
      <c r="C36" s="175">
        <v>194.5</v>
      </c>
    </row>
    <row r="37" spans="1:3" ht="12.75">
      <c r="A37" s="7" t="s">
        <v>44</v>
      </c>
      <c r="B37" s="167">
        <f>SUM(B35:B36)</f>
        <v>3010</v>
      </c>
      <c r="C37" s="167">
        <f>SUM(C35:C36)</f>
        <v>3155.2999999999997</v>
      </c>
    </row>
    <row r="38" spans="1:3" ht="12.75">
      <c r="A38" s="131"/>
      <c r="B38" s="176"/>
      <c r="C38" s="176"/>
    </row>
    <row r="39" spans="1:3" ht="12.75">
      <c r="A39" s="131" t="s">
        <v>45</v>
      </c>
      <c r="B39" s="168"/>
      <c r="C39" s="168"/>
    </row>
    <row r="40" spans="1:3" ht="13.5">
      <c r="A40" s="132" t="s">
        <v>46</v>
      </c>
      <c r="B40" s="177">
        <f>3456.3+76.1</f>
        <v>3532.4</v>
      </c>
      <c r="C40" s="177">
        <v>3752.2</v>
      </c>
    </row>
    <row r="41" spans="1:3" ht="13.5">
      <c r="A41" s="132" t="s">
        <v>47</v>
      </c>
      <c r="B41" s="177">
        <v>127.3</v>
      </c>
      <c r="C41" s="177">
        <v>116.7</v>
      </c>
    </row>
    <row r="42" spans="1:3" ht="13.5">
      <c r="A42" s="132" t="s">
        <v>48</v>
      </c>
      <c r="B42" s="177">
        <v>521.8</v>
      </c>
      <c r="C42" s="177">
        <v>538.2</v>
      </c>
    </row>
    <row r="43" spans="1:3" ht="13.5">
      <c r="A43" s="132" t="s">
        <v>49</v>
      </c>
      <c r="B43" s="177">
        <v>154.5</v>
      </c>
      <c r="C43" s="177">
        <v>120.5</v>
      </c>
    </row>
    <row r="44" spans="1:7" ht="13.5">
      <c r="A44" s="132" t="s">
        <v>88</v>
      </c>
      <c r="B44" s="178">
        <v>27.4</v>
      </c>
      <c r="C44" s="178">
        <v>20.1</v>
      </c>
      <c r="G44" s="126"/>
    </row>
    <row r="45" spans="1:3" ht="12.75">
      <c r="A45" s="8"/>
      <c r="B45" s="167">
        <f>SUM(B40:B44)</f>
        <v>4363.4</v>
      </c>
      <c r="C45" s="167">
        <f>SUM(C40:C44)</f>
        <v>4547.7</v>
      </c>
    </row>
    <row r="46" spans="1:3" ht="12.75">
      <c r="A46" s="131" t="s">
        <v>50</v>
      </c>
      <c r="B46" s="173"/>
      <c r="C46" s="173"/>
    </row>
    <row r="47" spans="1:7" ht="13.5">
      <c r="A47" s="132" t="s">
        <v>51</v>
      </c>
      <c r="B47" s="177">
        <f>305.5+19.4</f>
        <v>324.9</v>
      </c>
      <c r="C47" s="177">
        <v>637</v>
      </c>
      <c r="G47" s="127"/>
    </row>
    <row r="48" spans="1:7" ht="13.5">
      <c r="A48" s="132" t="s">
        <v>52</v>
      </c>
      <c r="B48" s="177">
        <v>1391.8</v>
      </c>
      <c r="C48" s="177">
        <v>1497.5</v>
      </c>
      <c r="G48" s="127"/>
    </row>
    <row r="49" spans="1:7" ht="13.5">
      <c r="A49" s="133" t="s">
        <v>98</v>
      </c>
      <c r="B49" s="177">
        <v>86.9</v>
      </c>
      <c r="C49" s="177">
        <v>25.4</v>
      </c>
      <c r="G49" s="127"/>
    </row>
    <row r="50" spans="1:7" ht="13.5">
      <c r="A50" s="132" t="s">
        <v>53</v>
      </c>
      <c r="B50" s="177">
        <v>1047.9</v>
      </c>
      <c r="C50" s="177">
        <v>1056.2</v>
      </c>
      <c r="G50" s="127"/>
    </row>
    <row r="51" spans="1:7" ht="13.5">
      <c r="A51" s="132" t="s">
        <v>30</v>
      </c>
      <c r="B51" s="178">
        <v>138.4</v>
      </c>
      <c r="C51" s="178">
        <v>115.7</v>
      </c>
      <c r="G51" s="127"/>
    </row>
    <row r="52" spans="1:3" ht="12.75">
      <c r="A52" s="8"/>
      <c r="B52" s="167">
        <f>SUM(B47:B51)</f>
        <v>2989.9</v>
      </c>
      <c r="C52" s="167">
        <f>SUM(C47:C51)</f>
        <v>3331.8</v>
      </c>
    </row>
    <row r="53" spans="1:3" ht="12.75">
      <c r="A53" s="134" t="s">
        <v>54</v>
      </c>
      <c r="B53" s="176">
        <f>B45+B52</f>
        <v>7353.299999999999</v>
      </c>
      <c r="C53" s="176">
        <f>C45+C52</f>
        <v>7879.5</v>
      </c>
    </row>
    <row r="54" spans="1:7" ht="13.5">
      <c r="A54" s="133" t="s">
        <v>105</v>
      </c>
      <c r="B54" s="178">
        <v>0</v>
      </c>
      <c r="C54" s="178">
        <v>0</v>
      </c>
      <c r="G54" s="127"/>
    </row>
    <row r="55" spans="1:3" ht="12.75">
      <c r="A55" s="5" t="s">
        <v>55</v>
      </c>
      <c r="B55" s="179">
        <f>B37+B53</f>
        <v>10363.3</v>
      </c>
      <c r="C55" s="179">
        <f>C37+C53</f>
        <v>11034.8</v>
      </c>
    </row>
    <row r="56" ht="12.75">
      <c r="A56" s="135"/>
    </row>
    <row r="57" ht="12.75">
      <c r="A57" s="1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10" customWidth="1"/>
    <col min="8" max="16384" width="9.140625" style="10" customWidth="1"/>
  </cols>
  <sheetData>
    <row r="2" spans="1:7" ht="12.75">
      <c r="A2" s="117" t="s">
        <v>101</v>
      </c>
      <c r="B2" s="118">
        <v>2019</v>
      </c>
      <c r="C2" s="119" t="s">
        <v>61</v>
      </c>
      <c r="D2" s="118">
        <v>2020</v>
      </c>
      <c r="E2" s="120" t="s">
        <v>61</v>
      </c>
      <c r="F2" s="121" t="s">
        <v>57</v>
      </c>
      <c r="G2" s="122" t="s">
        <v>58</v>
      </c>
    </row>
    <row r="3" spans="1:7" s="22" customFormat="1" ht="12.75">
      <c r="A3" s="11" t="s">
        <v>62</v>
      </c>
      <c r="B3" s="12">
        <v>2971.8777624199997</v>
      </c>
      <c r="C3" s="13">
        <f>B3/$B$3</f>
        <v>1</v>
      </c>
      <c r="D3" s="12">
        <v>3361.2933958100007</v>
      </c>
      <c r="E3" s="13">
        <f>D3/$D$3</f>
        <v>1</v>
      </c>
      <c r="F3" s="14">
        <f>D3-B3</f>
        <v>389.41563339000095</v>
      </c>
      <c r="G3" s="15">
        <f>D3/B3-1</f>
        <v>0.13103352981547256</v>
      </c>
    </row>
    <row r="4" spans="1:7" ht="12.75">
      <c r="A4" s="16" t="s">
        <v>63</v>
      </c>
      <c r="B4" s="17">
        <v>-2529.16252602</v>
      </c>
      <c r="C4" s="13">
        <f>B4/$B$3</f>
        <v>-0.851031814969571</v>
      </c>
      <c r="D4" s="17">
        <v>-2883.350811440001</v>
      </c>
      <c r="E4" s="13">
        <f>D4/$D$3</f>
        <v>-0.8578099177638655</v>
      </c>
      <c r="F4" s="18">
        <f>D4-B4</f>
        <v>-354.1882854200012</v>
      </c>
      <c r="G4" s="19">
        <f>D4/B4-1</f>
        <v>0.14004172597692532</v>
      </c>
    </row>
    <row r="5" spans="1:7" ht="12.75">
      <c r="A5" s="16" t="s">
        <v>6</v>
      </c>
      <c r="B5" s="17">
        <v>-114.06994767000002</v>
      </c>
      <c r="C5" s="13">
        <f>B5/$B$3</f>
        <v>-0.03838312231829915</v>
      </c>
      <c r="D5" s="17">
        <v>-116.54564293</v>
      </c>
      <c r="E5" s="13">
        <f>D5/$D$3</f>
        <v>-0.03467285631039505</v>
      </c>
      <c r="F5" s="18">
        <f>D5-B5</f>
        <v>-2.4756952599999806</v>
      </c>
      <c r="G5" s="19">
        <f>D5/B5-1</f>
        <v>0.021703308457386772</v>
      </c>
    </row>
    <row r="6" spans="1:7" ht="12.75">
      <c r="A6" s="16" t="s">
        <v>9</v>
      </c>
      <c r="B6" s="20">
        <v>12.957649960000001</v>
      </c>
      <c r="C6" s="13">
        <f>B6/$B$3</f>
        <v>0.00436008846792157</v>
      </c>
      <c r="D6" s="20">
        <v>13.014424379999998</v>
      </c>
      <c r="E6" s="13">
        <f>D6/$D$3</f>
        <v>0.0038718501622688004</v>
      </c>
      <c r="F6" s="21">
        <f>D6-B6</f>
        <v>0.05677441999999644</v>
      </c>
      <c r="G6" s="19">
        <f>D6/B6-1</f>
        <v>0.00438153678909825</v>
      </c>
    </row>
    <row r="7" spans="1:13" s="22" customFormat="1" ht="12.75">
      <c r="A7" s="23" t="s">
        <v>64</v>
      </c>
      <c r="B7" s="24">
        <f>SUM(B3:B6)</f>
        <v>341.60293868999986</v>
      </c>
      <c r="C7" s="25">
        <f>B7/$B$3</f>
        <v>0.11494515118005144</v>
      </c>
      <c r="D7" s="24">
        <f>SUM(D3:D6)</f>
        <v>374.4113658199996</v>
      </c>
      <c r="E7" s="25">
        <f>D7/$D$3</f>
        <v>0.1113890760880082</v>
      </c>
      <c r="F7" s="26">
        <f>D7-B7</f>
        <v>32.80842712999976</v>
      </c>
      <c r="G7" s="27">
        <f>D7/B7-1</f>
        <v>0.09604257871965483</v>
      </c>
      <c r="M7" s="105"/>
    </row>
    <row r="10" spans="1:5" ht="12.75">
      <c r="A10" s="117" t="s">
        <v>56</v>
      </c>
      <c r="B10" s="118">
        <f>B2</f>
        <v>2019</v>
      </c>
      <c r="C10" s="118">
        <f>D2</f>
        <v>2020</v>
      </c>
      <c r="D10" s="121" t="s">
        <v>57</v>
      </c>
      <c r="E10" s="123" t="s">
        <v>58</v>
      </c>
    </row>
    <row r="11" spans="1:5" ht="12.75">
      <c r="A11" s="11" t="s">
        <v>59</v>
      </c>
      <c r="B11" s="106">
        <v>2049.494</v>
      </c>
      <c r="C11" s="106">
        <v>2076.244</v>
      </c>
      <c r="D11" s="14">
        <f>C11-B11</f>
        <v>26.75</v>
      </c>
      <c r="E11" s="107">
        <f>C11/B11-1</f>
        <v>0.01305200210393398</v>
      </c>
    </row>
    <row r="12" spans="1:5" ht="12.75">
      <c r="A12" s="16" t="s">
        <v>60</v>
      </c>
      <c r="B12" s="71">
        <v>2982.9195609910003</v>
      </c>
      <c r="C12" s="71">
        <v>2585.2787014021956</v>
      </c>
      <c r="D12" s="32">
        <f>C12-B12</f>
        <v>-397.6408595888047</v>
      </c>
      <c r="E12" s="33">
        <f>C12/B12-1</f>
        <v>-0.13330592778596362</v>
      </c>
    </row>
    <row r="13" spans="1:5" ht="12.75">
      <c r="A13" s="16" t="s">
        <v>95</v>
      </c>
      <c r="B13" s="71">
        <v>9850.675949617293</v>
      </c>
      <c r="C13" s="71">
        <v>13246.09094713729</v>
      </c>
      <c r="D13" s="32">
        <f>C13-B13</f>
        <v>3395.414997519998</v>
      </c>
      <c r="E13" s="30">
        <f>C13/B13-1</f>
        <v>0.3446885284711769</v>
      </c>
    </row>
    <row r="14" spans="1:5" ht="12.75">
      <c r="A14" s="108" t="s">
        <v>92</v>
      </c>
      <c r="B14" s="109">
        <v>7547.439202</v>
      </c>
      <c r="C14" s="109">
        <v>10148.084392</v>
      </c>
      <c r="D14" s="110">
        <f>C14-B14</f>
        <v>2600.645190000001</v>
      </c>
      <c r="E14" s="111">
        <f>C14/B14-1</f>
        <v>0.34457318838830187</v>
      </c>
    </row>
    <row r="15" spans="1:5" ht="12.75">
      <c r="A15" s="34" t="s">
        <v>94</v>
      </c>
      <c r="B15" s="112">
        <v>487.7773140452315</v>
      </c>
      <c r="C15" s="112">
        <v>460.37295</v>
      </c>
      <c r="D15" s="113">
        <f>C15-B15</f>
        <v>-27.40436404523149</v>
      </c>
      <c r="E15" s="37">
        <f>C15/B15-1</f>
        <v>-0.05618212093129504</v>
      </c>
    </row>
    <row r="16" spans="1:5" ht="12.75">
      <c r="A16" s="114"/>
      <c r="B16" s="28"/>
      <c r="C16" s="28"/>
      <c r="D16" s="29"/>
      <c r="E16" s="115"/>
    </row>
    <row r="18" spans="1:5" ht="12.75">
      <c r="A18" s="124" t="s">
        <v>65</v>
      </c>
      <c r="B18" s="118">
        <f>B10</f>
        <v>2019</v>
      </c>
      <c r="C18" s="118">
        <f>C10</f>
        <v>2020</v>
      </c>
      <c r="D18" s="121" t="s">
        <v>57</v>
      </c>
      <c r="E18" s="123" t="s">
        <v>58</v>
      </c>
    </row>
    <row r="19" spans="1:5" ht="12.75">
      <c r="A19" s="11" t="s">
        <v>66</v>
      </c>
      <c r="B19" s="90">
        <f>B7</f>
        <v>341.60293868999986</v>
      </c>
      <c r="C19" s="90">
        <f>D7</f>
        <v>374.4113658199996</v>
      </c>
      <c r="D19" s="14">
        <f>C19-B19</f>
        <v>32.80842712999976</v>
      </c>
      <c r="E19" s="80">
        <f>C19/B19-1</f>
        <v>0.09604257871965483</v>
      </c>
    </row>
    <row r="20" spans="1:5" ht="12.75">
      <c r="A20" s="16" t="s">
        <v>67</v>
      </c>
      <c r="B20" s="71">
        <v>1085.099281939998</v>
      </c>
      <c r="C20" s="71">
        <v>1123</v>
      </c>
      <c r="D20" s="32">
        <f>C20-B20</f>
        <v>37.900718060001964</v>
      </c>
      <c r="E20" s="30">
        <f>C20/B20-1</f>
        <v>0.03492834129632927</v>
      </c>
    </row>
    <row r="21" spans="1:5" ht="12.75">
      <c r="A21" s="34" t="s">
        <v>68</v>
      </c>
      <c r="B21" s="39">
        <f>B19/B20</f>
        <v>0.3148126115052477</v>
      </c>
      <c r="C21" s="39">
        <f>C19/C20</f>
        <v>0.33340281907390884</v>
      </c>
      <c r="D21" s="116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10" customWidth="1"/>
    <col min="8" max="16384" width="9.140625" style="10" customWidth="1"/>
  </cols>
  <sheetData>
    <row r="2" spans="1:7" ht="12.75">
      <c r="A2" s="97" t="s">
        <v>101</v>
      </c>
      <c r="B2" s="98">
        <v>2019</v>
      </c>
      <c r="C2" s="99" t="s">
        <v>61</v>
      </c>
      <c r="D2" s="98">
        <v>2020</v>
      </c>
      <c r="E2" s="100" t="s">
        <v>61</v>
      </c>
      <c r="F2" s="101" t="s">
        <v>57</v>
      </c>
      <c r="G2" s="102" t="s">
        <v>58</v>
      </c>
    </row>
    <row r="3" spans="1:7" s="22" customFormat="1" ht="12.75">
      <c r="A3" s="11" t="s">
        <v>62</v>
      </c>
      <c r="B3" s="12">
        <v>2590.4203151300007</v>
      </c>
      <c r="C3" s="13">
        <f>B3/$B$3</f>
        <v>1</v>
      </c>
      <c r="D3" s="12">
        <v>2315.86037992</v>
      </c>
      <c r="E3" s="13">
        <f>D3/$D$3</f>
        <v>1</v>
      </c>
      <c r="F3" s="14">
        <f>D3-B3</f>
        <v>-274.55993521000073</v>
      </c>
      <c r="G3" s="15">
        <f>D3/B3-1</f>
        <v>-0.10599049644814951</v>
      </c>
    </row>
    <row r="4" spans="1:7" ht="12.75">
      <c r="A4" s="16" t="s">
        <v>63</v>
      </c>
      <c r="B4" s="17">
        <v>-2376.0603692600002</v>
      </c>
      <c r="C4" s="13">
        <f>B4/$B$3</f>
        <v>-0.9172489712893397</v>
      </c>
      <c r="D4" s="17">
        <v>-2090.2756071900003</v>
      </c>
      <c r="E4" s="13">
        <f>D4/$D$3</f>
        <v>-0.9025913761097323</v>
      </c>
      <c r="F4" s="18">
        <f>D4-B4</f>
        <v>285.78476206999994</v>
      </c>
      <c r="G4" s="19">
        <f>D4/B4-1</f>
        <v>-0.12027672603243023</v>
      </c>
    </row>
    <row r="5" spans="1:7" ht="12.75">
      <c r="A5" s="16" t="s">
        <v>6</v>
      </c>
      <c r="B5" s="17">
        <v>-45.00275998000001</v>
      </c>
      <c r="C5" s="13">
        <f>B5/$B$3</f>
        <v>-0.0173727636851634</v>
      </c>
      <c r="D5" s="17">
        <v>-48.66519189</v>
      </c>
      <c r="E5" s="13">
        <f>D5/$D$3</f>
        <v>-0.021013871264415826</v>
      </c>
      <c r="F5" s="18">
        <f>D5-B5</f>
        <v>-3.662431909999995</v>
      </c>
      <c r="G5" s="19">
        <f>D5/B5-1</f>
        <v>0.08138238436104017</v>
      </c>
    </row>
    <row r="6" spans="1:7" ht="12.75">
      <c r="A6" s="16" t="s">
        <v>9</v>
      </c>
      <c r="B6" s="20">
        <v>9.104712520000001</v>
      </c>
      <c r="C6" s="13">
        <f>B6/$B$3</f>
        <v>0.0035147626301498796</v>
      </c>
      <c r="D6" s="20">
        <v>11.27188141</v>
      </c>
      <c r="E6" s="13">
        <f>D6/$D$3</f>
        <v>0.004867254307614771</v>
      </c>
      <c r="F6" s="21">
        <f>D6-B6</f>
        <v>2.1671688899999992</v>
      </c>
      <c r="G6" s="19">
        <f>D6/B6-1</f>
        <v>0.23802716288289782</v>
      </c>
    </row>
    <row r="7" spans="1:7" s="22" customFormat="1" ht="12.75">
      <c r="A7" s="23" t="s">
        <v>64</v>
      </c>
      <c r="B7" s="89">
        <f>SUM(B3:B6)</f>
        <v>178.4618984100005</v>
      </c>
      <c r="C7" s="25">
        <f>B7/$B$3</f>
        <v>0.06889302765564682</v>
      </c>
      <c r="D7" s="89">
        <f>SUM(D3:D6)</f>
        <v>188.1914622499997</v>
      </c>
      <c r="E7" s="25">
        <f>D7/$D$3</f>
        <v>0.08126200693346662</v>
      </c>
      <c r="F7" s="26">
        <f>D7-B7</f>
        <v>9.729563839999201</v>
      </c>
      <c r="G7" s="27">
        <f>D7/B7-1</f>
        <v>0.054518997761899834</v>
      </c>
    </row>
    <row r="10" spans="1:5" ht="12.75">
      <c r="A10" s="97" t="s">
        <v>56</v>
      </c>
      <c r="B10" s="98">
        <f>B2</f>
        <v>2019</v>
      </c>
      <c r="C10" s="98">
        <f>D2</f>
        <v>2020</v>
      </c>
      <c r="D10" s="101" t="s">
        <v>57</v>
      </c>
      <c r="E10" s="103" t="s">
        <v>58</v>
      </c>
    </row>
    <row r="11" spans="1:5" ht="12.75">
      <c r="A11" s="11" t="s">
        <v>59</v>
      </c>
      <c r="B11" s="106">
        <v>1252.891</v>
      </c>
      <c r="C11" s="106">
        <v>1333.6</v>
      </c>
      <c r="D11" s="14">
        <f>C11-B11</f>
        <v>80.70899999999983</v>
      </c>
      <c r="E11" s="80">
        <f>C11/B11-1</f>
        <v>0.06441821355568833</v>
      </c>
    </row>
    <row r="12" spans="1:5" ht="12.75">
      <c r="A12" s="16" t="s">
        <v>89</v>
      </c>
      <c r="B12" s="52">
        <v>12830.306292</v>
      </c>
      <c r="C12" s="52">
        <v>12820.765115303335</v>
      </c>
      <c r="D12" s="32">
        <f>C12-B12</f>
        <v>-9.541176696664479</v>
      </c>
      <c r="E12" s="61">
        <f>C12/B12-1</f>
        <v>-0.0007436437197616552</v>
      </c>
    </row>
    <row r="13" spans="1:5" ht="12.75">
      <c r="A13" s="34" t="s">
        <v>90</v>
      </c>
      <c r="B13" s="91">
        <v>3051.734415165413</v>
      </c>
      <c r="C13" s="91">
        <v>2752.281437339399</v>
      </c>
      <c r="D13" s="76">
        <f>C13-B13</f>
        <v>-299.4529778260139</v>
      </c>
      <c r="E13" s="92">
        <f>C13/B13-1</f>
        <v>-0.09812550408643039</v>
      </c>
    </row>
    <row r="16" spans="1:5" ht="12.75">
      <c r="A16" s="104" t="s">
        <v>65</v>
      </c>
      <c r="B16" s="98">
        <f>B10</f>
        <v>2019</v>
      </c>
      <c r="C16" s="98">
        <f>C10</f>
        <v>2020</v>
      </c>
      <c r="D16" s="101" t="s">
        <v>57</v>
      </c>
      <c r="E16" s="103" t="s">
        <v>58</v>
      </c>
    </row>
    <row r="17" spans="1:5" s="22" customFormat="1" ht="12.75">
      <c r="A17" s="11" t="s">
        <v>66</v>
      </c>
      <c r="B17" s="38">
        <f>B7</f>
        <v>178.4618984100005</v>
      </c>
      <c r="C17" s="93">
        <f>+D7</f>
        <v>188.1914622499997</v>
      </c>
      <c r="D17" s="14">
        <f>C17-B17</f>
        <v>9.729563839999201</v>
      </c>
      <c r="E17" s="59">
        <f>C17/B17-1</f>
        <v>0.054518997761899834</v>
      </c>
    </row>
    <row r="18" spans="1:5" ht="12.75">
      <c r="A18" s="16" t="s">
        <v>67</v>
      </c>
      <c r="B18" s="71">
        <f>+GAS!B20</f>
        <v>1085.099281939998</v>
      </c>
      <c r="C18" s="71">
        <f>+GAS!C20</f>
        <v>1123</v>
      </c>
      <c r="D18" s="21">
        <f>C18-B18</f>
        <v>37.900718060001964</v>
      </c>
      <c r="E18" s="72">
        <f>C18/B18-1</f>
        <v>0.03492834129632927</v>
      </c>
    </row>
    <row r="19" spans="1:5" ht="12.75">
      <c r="A19" s="94" t="s">
        <v>68</v>
      </c>
      <c r="B19" s="95">
        <f>B17/B18</f>
        <v>0.1644659630508066</v>
      </c>
      <c r="C19" s="95">
        <f>C17/C18</f>
        <v>0.1675792183882455</v>
      </c>
      <c r="D19" s="96"/>
      <c r="E19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10" customWidth="1"/>
    <col min="8" max="16384" width="9.140625" style="10" customWidth="1"/>
  </cols>
  <sheetData>
    <row r="2" spans="1:7" ht="12.75">
      <c r="A2" s="81" t="s">
        <v>101</v>
      </c>
      <c r="B2" s="82">
        <v>2019</v>
      </c>
      <c r="C2" s="83" t="s">
        <v>61</v>
      </c>
      <c r="D2" s="82">
        <v>2020</v>
      </c>
      <c r="E2" s="84" t="s">
        <v>61</v>
      </c>
      <c r="F2" s="85" t="s">
        <v>57</v>
      </c>
      <c r="G2" s="86" t="s">
        <v>58</v>
      </c>
    </row>
    <row r="3" spans="1:7" s="22" customFormat="1" ht="12.75">
      <c r="A3" s="11" t="s">
        <v>62</v>
      </c>
      <c r="B3" s="12">
        <v>911.90675324</v>
      </c>
      <c r="C3" s="13">
        <f>B3/$B$3</f>
        <v>1</v>
      </c>
      <c r="D3" s="12">
        <v>883.57002851</v>
      </c>
      <c r="E3" s="13">
        <f>D3/$D$3</f>
        <v>1</v>
      </c>
      <c r="F3" s="14">
        <f>D3-B3</f>
        <v>-28.3367247299999</v>
      </c>
      <c r="G3" s="15">
        <f>D3/B3-1</f>
        <v>-0.031074147251700546</v>
      </c>
    </row>
    <row r="4" spans="1:7" ht="12.75">
      <c r="A4" s="16" t="s">
        <v>63</v>
      </c>
      <c r="B4" s="17">
        <v>-471.83856742</v>
      </c>
      <c r="C4" s="13">
        <f>B4/$B$3</f>
        <v>-0.517419753438123</v>
      </c>
      <c r="D4" s="17">
        <v>-439.84289635000005</v>
      </c>
      <c r="E4" s="13">
        <f>D4/$D$3</f>
        <v>-0.4978019649350544</v>
      </c>
      <c r="F4" s="18">
        <f>D4-B4</f>
        <v>31.995671069999958</v>
      </c>
      <c r="G4" s="19">
        <f>D4/B4-1</f>
        <v>-0.0678106311761486</v>
      </c>
    </row>
    <row r="5" spans="1:7" ht="12.75">
      <c r="A5" s="16" t="s">
        <v>6</v>
      </c>
      <c r="B5" s="17">
        <v>-179.91001447</v>
      </c>
      <c r="C5" s="13">
        <f>B5/$B$3</f>
        <v>-0.1972899244695586</v>
      </c>
      <c r="D5" s="17">
        <v>-183.70468430000003</v>
      </c>
      <c r="E5" s="13">
        <f>D5/$D$3</f>
        <v>-0.20791185573574592</v>
      </c>
      <c r="F5" s="18">
        <f>D5-B5</f>
        <v>-3.794669830000032</v>
      </c>
      <c r="G5" s="19">
        <f>D5/B5-1</f>
        <v>0.02109204338168058</v>
      </c>
    </row>
    <row r="6" spans="1:7" ht="12.75">
      <c r="A6" s="16" t="s">
        <v>9</v>
      </c>
      <c r="B6" s="20">
        <v>5.15460643</v>
      </c>
      <c r="C6" s="13">
        <f>B6/$B$3</f>
        <v>0.005652558676296354</v>
      </c>
      <c r="D6" s="20">
        <v>5.76954238</v>
      </c>
      <c r="E6" s="13">
        <f>D6/$D$3</f>
        <v>0.006529807704918888</v>
      </c>
      <c r="F6" s="21">
        <f>D6-B6</f>
        <v>0.6149359499999996</v>
      </c>
      <c r="G6" s="19">
        <f>D6/B6-1</f>
        <v>0.11929833215219876</v>
      </c>
    </row>
    <row r="7" spans="1:7" s="22" customFormat="1" ht="12.75">
      <c r="A7" s="23" t="s">
        <v>64</v>
      </c>
      <c r="B7" s="24">
        <f>SUM(B3:B6)</f>
        <v>265.31277778</v>
      </c>
      <c r="C7" s="25">
        <f>B7/$B$3</f>
        <v>0.29094288076861485</v>
      </c>
      <c r="D7" s="24">
        <f>SUM(D3:D6)</f>
        <v>265.79199023999996</v>
      </c>
      <c r="E7" s="25">
        <f>D7/$D$3</f>
        <v>0.3008159870341186</v>
      </c>
      <c r="F7" s="26">
        <f>D7-B7</f>
        <v>0.4792124599999852</v>
      </c>
      <c r="G7" s="70">
        <f>D7/B7-1</f>
        <v>0.0018062170394119725</v>
      </c>
    </row>
    <row r="10" spans="1:5" ht="12.75">
      <c r="A10" s="81" t="s">
        <v>56</v>
      </c>
      <c r="B10" s="82">
        <f>B2</f>
        <v>2019</v>
      </c>
      <c r="C10" s="82">
        <f>D2</f>
        <v>2020</v>
      </c>
      <c r="D10" s="85" t="s">
        <v>57</v>
      </c>
      <c r="E10" s="87" t="s">
        <v>58</v>
      </c>
    </row>
    <row r="11" spans="1:5" ht="12.75">
      <c r="A11" s="16" t="s">
        <v>69</v>
      </c>
      <c r="B11" s="71">
        <v>1467.8490000000002</v>
      </c>
      <c r="C11" s="71">
        <v>1470.8</v>
      </c>
      <c r="D11" s="32">
        <f>C11-B11</f>
        <v>2.9509999999997945</v>
      </c>
      <c r="E11" s="72">
        <f>C11/B11-1</f>
        <v>0.002010424778025488</v>
      </c>
    </row>
    <row r="12" spans="1:5" ht="12.75">
      <c r="A12" s="16" t="s">
        <v>91</v>
      </c>
      <c r="B12" s="28"/>
      <c r="C12" s="28"/>
      <c r="D12" s="32"/>
      <c r="E12" s="72"/>
    </row>
    <row r="13" spans="1:5" ht="12.75">
      <c r="A13" s="73" t="s">
        <v>70</v>
      </c>
      <c r="B13" s="31">
        <v>289.318242795758</v>
      </c>
      <c r="C13" s="31">
        <v>285.8565139474636</v>
      </c>
      <c r="D13" s="32">
        <f>C13-B13</f>
        <v>-3.461728848294399</v>
      </c>
      <c r="E13" s="72">
        <f>C13/B13-1</f>
        <v>-0.011965124683610662</v>
      </c>
    </row>
    <row r="14" spans="1:5" ht="12.75">
      <c r="A14" s="73" t="s">
        <v>71</v>
      </c>
      <c r="B14" s="31">
        <v>246.323833763974</v>
      </c>
      <c r="C14" s="31">
        <v>240.770137989219</v>
      </c>
      <c r="D14" s="32">
        <f>C14-B14</f>
        <v>-5.553695774754999</v>
      </c>
      <c r="E14" s="72">
        <f>C14/B14-1</f>
        <v>-0.022546319168109896</v>
      </c>
    </row>
    <row r="15" spans="1:5" ht="12.75">
      <c r="A15" s="74" t="s">
        <v>72</v>
      </c>
      <c r="B15" s="75">
        <v>241.01805950474034</v>
      </c>
      <c r="C15" s="75">
        <v>236.68619307497522</v>
      </c>
      <c r="D15" s="76">
        <f>C15-B15</f>
        <v>-4.331866429765114</v>
      </c>
      <c r="E15" s="77">
        <f>C15/B15-1</f>
        <v>-0.017973202666499377</v>
      </c>
    </row>
    <row r="18" spans="1:10" ht="12.75">
      <c r="A18" s="88" t="s">
        <v>65</v>
      </c>
      <c r="B18" s="82">
        <f>B10</f>
        <v>2019</v>
      </c>
      <c r="C18" s="82">
        <f>C10</f>
        <v>2020</v>
      </c>
      <c r="D18" s="85" t="s">
        <v>57</v>
      </c>
      <c r="E18" s="87" t="s">
        <v>58</v>
      </c>
      <c r="J18" s="78"/>
    </row>
    <row r="19" spans="1:5" s="22" customFormat="1" ht="12.75">
      <c r="A19" s="11" t="s">
        <v>66</v>
      </c>
      <c r="B19" s="38">
        <f>B7</f>
        <v>265.31277778</v>
      </c>
      <c r="C19" s="38">
        <f>D7</f>
        <v>265.79199023999996</v>
      </c>
      <c r="D19" s="79">
        <f>C19-B19</f>
        <v>0.4792124599999852</v>
      </c>
      <c r="E19" s="80">
        <f>C19/B19-1</f>
        <v>0.0018062170394119725</v>
      </c>
    </row>
    <row r="20" spans="1:5" ht="12.75">
      <c r="A20" s="16" t="s">
        <v>67</v>
      </c>
      <c r="B20" s="71">
        <f>+'E.E.'!B18</f>
        <v>1085.099281939998</v>
      </c>
      <c r="C20" s="71">
        <f>+'E.E.'!C18</f>
        <v>1123</v>
      </c>
      <c r="D20" s="29">
        <f>C20-B20</f>
        <v>37.900718060001964</v>
      </c>
      <c r="E20" s="30">
        <f>C20/B20-1</f>
        <v>0.03492834129632927</v>
      </c>
    </row>
    <row r="21" spans="1:5" ht="12.75">
      <c r="A21" s="34" t="s">
        <v>68</v>
      </c>
      <c r="B21" s="39">
        <f>B19/B20</f>
        <v>0.24450553253123505</v>
      </c>
      <c r="C21" s="39">
        <f>C19/C20</f>
        <v>0.2366803118788958</v>
      </c>
      <c r="D21" s="40"/>
      <c r="E21" s="41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10" customWidth="1"/>
    <col min="8" max="16384" width="9.140625" style="10" customWidth="1"/>
  </cols>
  <sheetData>
    <row r="2" spans="1:7" ht="12.75">
      <c r="A2" s="62" t="s">
        <v>101</v>
      </c>
      <c r="B2" s="63">
        <v>2019</v>
      </c>
      <c r="C2" s="64" t="s">
        <v>61</v>
      </c>
      <c r="D2" s="63">
        <v>2020</v>
      </c>
      <c r="E2" s="65" t="s">
        <v>61</v>
      </c>
      <c r="F2" s="66" t="s">
        <v>57</v>
      </c>
      <c r="G2" s="67" t="s">
        <v>58</v>
      </c>
    </row>
    <row r="3" spans="1:7" s="22" customFormat="1" ht="12.75">
      <c r="A3" s="11" t="s">
        <v>62</v>
      </c>
      <c r="B3" s="12">
        <v>1190.5159995100003</v>
      </c>
      <c r="C3" s="13">
        <f>B3/$B$3</f>
        <v>1</v>
      </c>
      <c r="D3" s="12">
        <v>1190.3950467</v>
      </c>
      <c r="E3" s="13">
        <f>D3/$D$3</f>
        <v>1</v>
      </c>
      <c r="F3" s="14">
        <f>D3-B3</f>
        <v>-0.1209528100002899</v>
      </c>
      <c r="G3" s="15">
        <f>D3/B3-1</f>
        <v>-0.0001015969630395741</v>
      </c>
    </row>
    <row r="4" spans="1:7" ht="12.75">
      <c r="A4" s="16" t="s">
        <v>63</v>
      </c>
      <c r="B4" s="17">
        <v>-733.5339059900002</v>
      </c>
      <c r="C4" s="13">
        <f>B4/$B$3</f>
        <v>-0.6161478773001896</v>
      </c>
      <c r="D4" s="17">
        <v>-740.19369074</v>
      </c>
      <c r="E4" s="13">
        <f>D4/$D$3</f>
        <v>-0.6218050829360864</v>
      </c>
      <c r="F4" s="18">
        <f>D4-B4</f>
        <v>-6.659784749999744</v>
      </c>
      <c r="G4" s="19">
        <f>D4/B4-1</f>
        <v>0.009079041467090043</v>
      </c>
    </row>
    <row r="5" spans="1:7" ht="12.75">
      <c r="A5" s="16" t="s">
        <v>6</v>
      </c>
      <c r="B5" s="17">
        <v>-201.19945769</v>
      </c>
      <c r="C5" s="13">
        <f>B5/$B$3</f>
        <v>-0.16900189310585567</v>
      </c>
      <c r="D5" s="17">
        <v>-203.56611977</v>
      </c>
      <c r="E5" s="13">
        <f>D5/$D$3</f>
        <v>-0.17100719658933708</v>
      </c>
      <c r="F5" s="18">
        <f>D5-B5</f>
        <v>-2.3666620799999976</v>
      </c>
      <c r="G5" s="19">
        <f>D5/B5-1</f>
        <v>0.011762765701120559</v>
      </c>
    </row>
    <row r="6" spans="1:7" ht="12.75">
      <c r="A6" s="16" t="s">
        <v>9</v>
      </c>
      <c r="B6" s="20">
        <v>8.422818999999999</v>
      </c>
      <c r="C6" s="13">
        <f>B6/$B$3</f>
        <v>0.007074931377206785</v>
      </c>
      <c r="D6" s="20">
        <v>11.395415710000002</v>
      </c>
      <c r="E6" s="13">
        <f>D6/$D$3</f>
        <v>0.00957280168595312</v>
      </c>
      <c r="F6" s="21">
        <f>D6-B6</f>
        <v>2.972596710000003</v>
      </c>
      <c r="G6" s="19">
        <f>D6/B6-1</f>
        <v>0.3529218317525289</v>
      </c>
    </row>
    <row r="7" spans="1:7" s="22" customFormat="1" ht="12.75">
      <c r="A7" s="23" t="s">
        <v>64</v>
      </c>
      <c r="B7" s="51">
        <f>SUM(B3:B6)</f>
        <v>264.20545483</v>
      </c>
      <c r="C7" s="25">
        <f>B7/$B$3</f>
        <v>0.22192516097116147</v>
      </c>
      <c r="D7" s="51">
        <f>SUM(D3:D6)</f>
        <v>258.0306519</v>
      </c>
      <c r="E7" s="25">
        <f>D7/$D$3</f>
        <v>0.2167605221605296</v>
      </c>
      <c r="F7" s="26">
        <f>D7-B7</f>
        <v>-6.1748029299999985</v>
      </c>
      <c r="G7" s="27">
        <f>D7/B7-1</f>
        <v>-0.023371216669137662</v>
      </c>
    </row>
    <row r="9" spans="1:7" ht="12.75">
      <c r="A9" s="62" t="s">
        <v>102</v>
      </c>
      <c r="B9" s="63">
        <f>B2</f>
        <v>2019</v>
      </c>
      <c r="C9" s="64" t="s">
        <v>61</v>
      </c>
      <c r="D9" s="63">
        <f>D2</f>
        <v>2020</v>
      </c>
      <c r="E9" s="65" t="s">
        <v>61</v>
      </c>
      <c r="F9" s="66" t="s">
        <v>57</v>
      </c>
      <c r="G9" s="67" t="s">
        <v>58</v>
      </c>
    </row>
    <row r="10" spans="1:7" ht="12.75">
      <c r="A10" s="16" t="s">
        <v>73</v>
      </c>
      <c r="B10" s="52">
        <v>2347.839775453687</v>
      </c>
      <c r="C10" s="53">
        <f>B10/$B$13</f>
        <v>0.3272188116814508</v>
      </c>
      <c r="D10" s="52">
        <v>2219.1247370000006</v>
      </c>
      <c r="E10" s="53">
        <f>D10/$D$13</f>
        <v>0.3357294092276314</v>
      </c>
      <c r="F10" s="32">
        <f>D10-B10</f>
        <v>-128.71503845368625</v>
      </c>
      <c r="G10" s="19">
        <f>D10/B10-1</f>
        <v>-0.05482275230166156</v>
      </c>
    </row>
    <row r="11" spans="1:7" ht="12.75">
      <c r="A11" s="16" t="s">
        <v>74</v>
      </c>
      <c r="B11" s="52">
        <v>2211.105870000008</v>
      </c>
      <c r="C11" s="53">
        <f>B11/$B$13</f>
        <v>0.3081621850211111</v>
      </c>
      <c r="D11" s="52">
        <v>2187.5615920000123</v>
      </c>
      <c r="E11" s="53">
        <f aca="true" t="shared" si="0" ref="E11:E20">D11/$D$13</f>
        <v>0.330954249072129</v>
      </c>
      <c r="F11" s="32">
        <f aca="true" t="shared" si="1" ref="F11:F20">D11-B11</f>
        <v>-23.544277999995757</v>
      </c>
      <c r="G11" s="19">
        <f aca="true" t="shared" si="2" ref="G11:G20">D11/B11-1</f>
        <v>-0.010648191169604915</v>
      </c>
    </row>
    <row r="12" spans="1:7" ht="12.75">
      <c r="A12" s="16" t="s">
        <v>75</v>
      </c>
      <c r="B12" s="52">
        <v>2616.1912709999997</v>
      </c>
      <c r="C12" s="53">
        <f>B12/$B$13</f>
        <v>0.3646190032974381</v>
      </c>
      <c r="D12" s="52">
        <v>2203.174696</v>
      </c>
      <c r="E12" s="53">
        <f t="shared" si="0"/>
        <v>0.33331634170023955</v>
      </c>
      <c r="F12" s="32">
        <f t="shared" si="1"/>
        <v>-413.01657499999965</v>
      </c>
      <c r="G12" s="19">
        <f t="shared" si="2"/>
        <v>-0.15786941099384155</v>
      </c>
    </row>
    <row r="13" spans="1:7" s="22" customFormat="1" ht="12.75">
      <c r="A13" s="23" t="s">
        <v>76</v>
      </c>
      <c r="B13" s="54">
        <f>SUM(B10:B12)</f>
        <v>7175.1369164536945</v>
      </c>
      <c r="C13" s="55">
        <f>B13/$B$13</f>
        <v>1</v>
      </c>
      <c r="D13" s="54">
        <f>SUM(D10:D12)</f>
        <v>6609.861025000013</v>
      </c>
      <c r="E13" s="55">
        <f t="shared" si="0"/>
        <v>1</v>
      </c>
      <c r="F13" s="26">
        <f t="shared" si="1"/>
        <v>-565.2758914536817</v>
      </c>
      <c r="G13" s="56">
        <f t="shared" si="2"/>
        <v>-0.07878259300633228</v>
      </c>
    </row>
    <row r="14" spans="1:7" ht="12.75">
      <c r="A14" s="16" t="s">
        <v>77</v>
      </c>
      <c r="B14" s="52">
        <v>663.5010519999989</v>
      </c>
      <c r="C14" s="53">
        <f>B14/$B$20</f>
        <v>0.09247224962055967</v>
      </c>
      <c r="D14" s="52">
        <v>677.3642920000007</v>
      </c>
      <c r="E14" s="53">
        <f t="shared" si="0"/>
        <v>0.10247784173344239</v>
      </c>
      <c r="F14" s="32">
        <f t="shared" si="1"/>
        <v>13.863240000001724</v>
      </c>
      <c r="G14" s="57">
        <f t="shared" si="2"/>
        <v>0.020894073880084463</v>
      </c>
    </row>
    <row r="15" spans="1:7" ht="12.75">
      <c r="A15" s="16" t="s">
        <v>78</v>
      </c>
      <c r="B15" s="52">
        <v>1259.9324230000075</v>
      </c>
      <c r="C15" s="53">
        <f aca="true" t="shared" si="3" ref="C15:C20">B15/$B$20</f>
        <v>0.17559698688268766</v>
      </c>
      <c r="D15" s="52">
        <v>1275.378876000003</v>
      </c>
      <c r="E15" s="53">
        <f t="shared" si="0"/>
        <v>0.192950936665117</v>
      </c>
      <c r="F15" s="32">
        <f t="shared" si="1"/>
        <v>15.446452999995472</v>
      </c>
      <c r="G15" s="57">
        <f t="shared" si="2"/>
        <v>0.012259747203914317</v>
      </c>
    </row>
    <row r="16" spans="1:7" ht="12.75">
      <c r="A16" s="16" t="s">
        <v>79</v>
      </c>
      <c r="B16" s="52">
        <v>572.7666789999998</v>
      </c>
      <c r="C16" s="53">
        <f t="shared" si="3"/>
        <v>0.07982658528599747</v>
      </c>
      <c r="D16" s="52">
        <v>530.6802839999996</v>
      </c>
      <c r="E16" s="53">
        <f t="shared" si="0"/>
        <v>0.0802861485276082</v>
      </c>
      <c r="F16" s="32">
        <f t="shared" si="1"/>
        <v>-42.086395000000266</v>
      </c>
      <c r="G16" s="57">
        <f t="shared" si="2"/>
        <v>-0.07347912604392315</v>
      </c>
    </row>
    <row r="17" spans="1:7" ht="12.75">
      <c r="A17" s="16" t="s">
        <v>80</v>
      </c>
      <c r="B17" s="52">
        <v>506.08517999999947</v>
      </c>
      <c r="C17" s="53">
        <f t="shared" si="3"/>
        <v>0.07053317391609185</v>
      </c>
      <c r="D17" s="52">
        <v>509.3549099999998</v>
      </c>
      <c r="E17" s="53">
        <f t="shared" si="0"/>
        <v>0.07705985164793973</v>
      </c>
      <c r="F17" s="32">
        <f t="shared" si="1"/>
        <v>3.2697300000003224</v>
      </c>
      <c r="G17" s="57">
        <f t="shared" si="2"/>
        <v>0.006460829380540822</v>
      </c>
    </row>
    <row r="18" spans="1:7" ht="12.75">
      <c r="A18" s="16" t="s">
        <v>81</v>
      </c>
      <c r="B18" s="52">
        <v>1600.1800399999984</v>
      </c>
      <c r="C18" s="53">
        <f>B18/$B$20</f>
        <v>0.22301735264877506</v>
      </c>
      <c r="D18" s="52">
        <v>1208.4230369999989</v>
      </c>
      <c r="E18" s="53">
        <f t="shared" si="0"/>
        <v>0.18282124728938556</v>
      </c>
      <c r="F18" s="32">
        <f t="shared" si="1"/>
        <v>-391.7570029999995</v>
      </c>
      <c r="G18" s="57">
        <f t="shared" si="2"/>
        <v>-0.24482057843941107</v>
      </c>
    </row>
    <row r="19" spans="1:7" ht="12.75">
      <c r="A19" s="16" t="s">
        <v>82</v>
      </c>
      <c r="B19" s="52">
        <v>2572.67154245369</v>
      </c>
      <c r="C19" s="53">
        <f t="shared" si="3"/>
        <v>0.3585536516458881</v>
      </c>
      <c r="D19" s="52">
        <v>2408.659626000011</v>
      </c>
      <c r="E19" s="53">
        <f t="shared" si="0"/>
        <v>0.3644039741365071</v>
      </c>
      <c r="F19" s="32">
        <f t="shared" si="1"/>
        <v>-164.01191645367908</v>
      </c>
      <c r="G19" s="57">
        <f t="shared" si="2"/>
        <v>-0.06375159585947465</v>
      </c>
    </row>
    <row r="20" spans="1:7" s="22" customFormat="1" ht="12.75">
      <c r="A20" s="23" t="s">
        <v>83</v>
      </c>
      <c r="B20" s="54">
        <f>SUM(B14:B19)</f>
        <v>7175.136916453695</v>
      </c>
      <c r="C20" s="55">
        <f t="shared" si="3"/>
        <v>1</v>
      </c>
      <c r="D20" s="54">
        <f>SUM(D14:D19)</f>
        <v>6609.861025000013</v>
      </c>
      <c r="E20" s="55">
        <f t="shared" si="0"/>
        <v>1</v>
      </c>
      <c r="F20" s="26">
        <f t="shared" si="1"/>
        <v>-565.2758914536826</v>
      </c>
      <c r="G20" s="56">
        <f t="shared" si="2"/>
        <v>-0.07878259300633239</v>
      </c>
    </row>
    <row r="22" spans="1:5" ht="12.75">
      <c r="A22" s="68" t="s">
        <v>65</v>
      </c>
      <c r="B22" s="63">
        <f>B9</f>
        <v>2019</v>
      </c>
      <c r="C22" s="63">
        <f>D9</f>
        <v>2020</v>
      </c>
      <c r="D22" s="66" t="s">
        <v>57</v>
      </c>
      <c r="E22" s="69" t="s">
        <v>58</v>
      </c>
    </row>
    <row r="23" spans="1:5" s="22" customFormat="1" ht="12.75">
      <c r="A23" s="11" t="s">
        <v>66</v>
      </c>
      <c r="B23" s="58">
        <f>B7</f>
        <v>264.20545483</v>
      </c>
      <c r="C23" s="38">
        <f>D7</f>
        <v>258.0306519</v>
      </c>
      <c r="D23" s="14">
        <f>C23-B23</f>
        <v>-6.1748029299999985</v>
      </c>
      <c r="E23" s="59">
        <f>C23/B23-1</f>
        <v>-0.023371216669137662</v>
      </c>
    </row>
    <row r="24" spans="1:5" ht="12.75">
      <c r="A24" s="16" t="s">
        <v>67</v>
      </c>
      <c r="B24" s="71">
        <f>'Ciclo Idrico'!B20</f>
        <v>1085.099281939998</v>
      </c>
      <c r="C24" s="71">
        <f>'Ciclo Idrico'!C20</f>
        <v>1123</v>
      </c>
      <c r="D24" s="60">
        <f>C24-B24</f>
        <v>37.900718060001964</v>
      </c>
      <c r="E24" s="61">
        <f>C24/B24-1</f>
        <v>0.03492834129632927</v>
      </c>
    </row>
    <row r="25" spans="1:5" ht="12.75">
      <c r="A25" s="34" t="s">
        <v>68</v>
      </c>
      <c r="B25" s="39">
        <f>B23/B24</f>
        <v>0.243485051761936</v>
      </c>
      <c r="C25" s="39">
        <f>C23/C24</f>
        <v>0.22976905779162957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10" customWidth="1"/>
    <col min="8" max="16384" width="9.140625" style="10" customWidth="1"/>
  </cols>
  <sheetData>
    <row r="2" spans="1:7" ht="12.75">
      <c r="A2" s="43" t="s">
        <v>101</v>
      </c>
      <c r="B2" s="44">
        <v>2019</v>
      </c>
      <c r="C2" s="45" t="s">
        <v>61</v>
      </c>
      <c r="D2" s="44">
        <v>2020</v>
      </c>
      <c r="E2" s="46" t="s">
        <v>61</v>
      </c>
      <c r="F2" s="47" t="s">
        <v>57</v>
      </c>
      <c r="G2" s="48" t="s">
        <v>58</v>
      </c>
    </row>
    <row r="3" spans="1:7" ht="12.75">
      <c r="A3" s="11" t="s">
        <v>62</v>
      </c>
      <c r="B3" s="12">
        <v>148.05653117999998</v>
      </c>
      <c r="C3" s="13">
        <f>B3/$B$3</f>
        <v>1</v>
      </c>
      <c r="D3" s="12">
        <v>147.08043624</v>
      </c>
      <c r="E3" s="13">
        <f>D3/$D$3</f>
        <v>1</v>
      </c>
      <c r="F3" s="14">
        <f>D3-B3</f>
        <v>-0.9760949399999674</v>
      </c>
      <c r="G3" s="15">
        <f>D3/B3-1</f>
        <v>-0.006592717877560439</v>
      </c>
    </row>
    <row r="4" spans="1:7" ht="12.75">
      <c r="A4" s="16" t="s">
        <v>63</v>
      </c>
      <c r="B4" s="17">
        <v>-94.29864001000001</v>
      </c>
      <c r="C4" s="13">
        <f>B4/$B$3</f>
        <v>-0.6369096942799253</v>
      </c>
      <c r="D4" s="17">
        <v>-91.97856425</v>
      </c>
      <c r="E4" s="13">
        <f>D4/$D$3</f>
        <v>-0.6253623296297071</v>
      </c>
      <c r="F4" s="18">
        <f>D4-B4</f>
        <v>2.320075760000009</v>
      </c>
      <c r="G4" s="19">
        <f>D4/B4-1</f>
        <v>-0.024603491203626815</v>
      </c>
    </row>
    <row r="5" spans="1:7" ht="12.75">
      <c r="A5" s="16" t="s">
        <v>6</v>
      </c>
      <c r="B5" s="17">
        <v>-20.24783334</v>
      </c>
      <c r="C5" s="13">
        <f>B5/$B$3</f>
        <v>-0.13675744783851285</v>
      </c>
      <c r="D5" s="17">
        <v>-20.250310230000004</v>
      </c>
      <c r="E5" s="13">
        <f>D5/$D$3</f>
        <v>-0.13768187495008752</v>
      </c>
      <c r="F5" s="18">
        <f>D5-B5</f>
        <v>-0.0024768900000040617</v>
      </c>
      <c r="G5" s="19">
        <f>D5/B5-1</f>
        <v>0.0001223286441769389</v>
      </c>
    </row>
    <row r="6" spans="1:7" s="22" customFormat="1" ht="12.75">
      <c r="A6" s="16" t="s">
        <v>9</v>
      </c>
      <c r="B6" s="20">
        <v>2.00598226</v>
      </c>
      <c r="C6" s="13">
        <f>B6/$B$3</f>
        <v>0.013548759004499597</v>
      </c>
      <c r="D6" s="20">
        <v>1.80706963</v>
      </c>
      <c r="E6" s="13">
        <f>D6/$D$3</f>
        <v>0.012286267815056623</v>
      </c>
      <c r="F6" s="21">
        <f>D6-B6</f>
        <v>-0.19891263000000015</v>
      </c>
      <c r="G6" s="19">
        <f>D6/B6-1</f>
        <v>-0.09915971540047419</v>
      </c>
    </row>
    <row r="7" spans="1:7" ht="12.75">
      <c r="A7" s="23" t="s">
        <v>64</v>
      </c>
      <c r="B7" s="24">
        <f>SUM(B3:B6)</f>
        <v>35.51604008999997</v>
      </c>
      <c r="C7" s="25">
        <f>B7/$B$3</f>
        <v>0.23988161688606147</v>
      </c>
      <c r="D7" s="24">
        <f>SUM(D3:D6)</f>
        <v>36.658631390000004</v>
      </c>
      <c r="E7" s="25">
        <f>D7/$D$3</f>
        <v>0.249242063235262</v>
      </c>
      <c r="F7" s="26">
        <f>D7-B7</f>
        <v>1.142591300000035</v>
      </c>
      <c r="G7" s="27">
        <f>D7/B7-1</f>
        <v>0.032171134425590164</v>
      </c>
    </row>
    <row r="10" spans="1:5" ht="12.75">
      <c r="A10" s="43" t="s">
        <v>56</v>
      </c>
      <c r="B10" s="44">
        <f>B2</f>
        <v>2019</v>
      </c>
      <c r="C10" s="44">
        <f>D2</f>
        <v>2020</v>
      </c>
      <c r="D10" s="47" t="s">
        <v>57</v>
      </c>
      <c r="E10" s="49" t="s">
        <v>58</v>
      </c>
    </row>
    <row r="11" spans="1:5" ht="12.75">
      <c r="A11" s="11" t="s">
        <v>84</v>
      </c>
      <c r="B11" s="28"/>
      <c r="C11" s="28"/>
      <c r="D11" s="29"/>
      <c r="E11" s="30"/>
    </row>
    <row r="12" spans="1:5" ht="12.75">
      <c r="A12" s="16" t="s">
        <v>85</v>
      </c>
      <c r="B12" s="31">
        <v>548.6550000000001</v>
      </c>
      <c r="C12" s="31">
        <v>571.264</v>
      </c>
      <c r="D12" s="32">
        <f>C12-B12</f>
        <v>22.608999999999924</v>
      </c>
      <c r="E12" s="33">
        <f>C12/B12-1</f>
        <v>0.04120804512854148</v>
      </c>
    </row>
    <row r="13" spans="1:5" ht="12.75">
      <c r="A13" s="34" t="s">
        <v>86</v>
      </c>
      <c r="B13" s="35">
        <v>181</v>
      </c>
      <c r="C13" s="35">
        <v>188</v>
      </c>
      <c r="D13" s="36">
        <f>C13-B13</f>
        <v>7</v>
      </c>
      <c r="E13" s="37">
        <f>C13/B13-1</f>
        <v>0.03867403314917128</v>
      </c>
    </row>
    <row r="16" spans="1:5" ht="12.75">
      <c r="A16" s="50" t="s">
        <v>65</v>
      </c>
      <c r="B16" s="44">
        <f>B10</f>
        <v>2019</v>
      </c>
      <c r="C16" s="44">
        <f>C10</f>
        <v>2020</v>
      </c>
      <c r="D16" s="47" t="s">
        <v>57</v>
      </c>
      <c r="E16" s="49" t="s">
        <v>58</v>
      </c>
    </row>
    <row r="17" spans="1:5" ht="12.75">
      <c r="A17" s="11" t="s">
        <v>66</v>
      </c>
      <c r="B17" s="38">
        <f>B7</f>
        <v>35.51604008999997</v>
      </c>
      <c r="C17" s="38">
        <f>D7</f>
        <v>36.658631390000004</v>
      </c>
      <c r="D17" s="14">
        <f>C17-B17</f>
        <v>1.142591300000035</v>
      </c>
      <c r="E17" s="15">
        <f>C17/B17-1</f>
        <v>0.032171134425590164</v>
      </c>
    </row>
    <row r="18" spans="1:5" ht="12.75">
      <c r="A18" s="16" t="s">
        <v>67</v>
      </c>
      <c r="B18" s="71">
        <f>Ambiente!B24</f>
        <v>1085.099281939998</v>
      </c>
      <c r="C18" s="71">
        <f>Ambiente!C24</f>
        <v>1123</v>
      </c>
      <c r="D18" s="29">
        <f>C18-B18</f>
        <v>37.900718060001964</v>
      </c>
      <c r="E18" s="30">
        <f>C18/B18-1</f>
        <v>0.03492834129632927</v>
      </c>
    </row>
    <row r="19" spans="1:5" ht="12.75">
      <c r="A19" s="34" t="s">
        <v>68</v>
      </c>
      <c r="B19" s="39">
        <f>B17/B18</f>
        <v>0.03273068251091504</v>
      </c>
      <c r="C19" s="39">
        <f>C17/C18</f>
        <v>0.032643482983081035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dcterms:created xsi:type="dcterms:W3CDTF">2008-08-08T14:48:29Z</dcterms:created>
  <dcterms:modified xsi:type="dcterms:W3CDTF">2021-03-19T16:43:21Z</dcterms:modified>
  <cp:category/>
  <cp:version/>
  <cp:contentType/>
  <cp:contentStatus/>
</cp:coreProperties>
</file>