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35" windowWidth="15195" windowHeight="8325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<sst xmlns="http://schemas.openxmlformats.org/spreadsheetml/2006/main" count="202" uniqueCount="114">
  <si>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</si>
  <si>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</si>
  <si>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</si>
  <si>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</si>
  <si>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</si>
  <si>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</si>
  <si>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</si>
  <si>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</si>
  <si>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</si>
  <si>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</si>
  <si>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</si>
  <si>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</si>
  <si>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</si>
  <si>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</si>
  <si>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</si>
  <si>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</si>
  <si>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</si>
  <si>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</si>
  <si>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</si>
  <si>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</si>
  <si>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</si>
  <si>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</si>
  <si>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</si>
  <si>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</si>
  <si>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</si>
  <si>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</si>
  <si>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</si>
  <si>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</si>
  <si>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</si>
  <si>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</si>
  <si>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</si>
  <si>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</si>
  <si>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</si>
  <si>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</si>
  <si>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</si>
  <si>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</si>
  <si>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</si>
  <si>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</si>
  <si>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</si>
  <si>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</si>
  <si>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</si>
  <si>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</si>
  <si>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</si>
  <si>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</si>
  <si>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</si>
  <si>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</si>
  <si>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</si>
  <si>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</si>
  <si>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</si>
  <si>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</si>
  <si>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</si>
  <si>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</si>
  <si>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</si>
  <si>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</si>
  <si>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</si>
  <si>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</si>
  <si>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</si>
  <si>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</si>
  <si>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</si>
  <si>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</si>
  <si>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</si>
  <si>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</si>
  <si>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</si>
  <si>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</si>
  <si>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</si>
  <si>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</si>
  <si>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</si>
  <si>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</si>
  <si>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</si>
  <si>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</si>
  <si>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</si>
  <si>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</si>
  <si>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</si>
  <si>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</si>
  <si>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</si>
  <si>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</si>
  <si>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</si>
  <si>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</si>
  <si>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</si>
  <si>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</si>
  <si>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</si>
  <si>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</si>
  <si>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</si>
  <si>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</si>
  <si>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</si>
  <si>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</si>
  <si>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</si>
  <si>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</si>
  <si>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</si>
  <si>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</si>
  <si>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</si>
  <si>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</si>
  <si>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</si>
  <si>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</si>
  <si>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</si>
  <si>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</si>
  <si>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</si>
  <si>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</si>
  <si>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</si>
  <si>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</si>
  <si>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Passività</t>
  </si>
  <si>
    <t>Patrimonio netto</t>
  </si>
  <si>
    <t>Attività destinate alla vendita</t>
  </si>
  <si>
    <t>Passività associabili ad attività destinate alla vendita</t>
  </si>
  <si>
    <t>Diritti d'uso</t>
  </si>
  <si>
    <t>Passività finanziarie per leasing non correnti</t>
  </si>
  <si>
    <t>Passività finanziarie per leasing correnti</t>
  </si>
  <si>
    <t>Passività finanziarie correnti</t>
  </si>
  <si>
    <t>Passività finanziarie non correnti</t>
  </si>
  <si>
    <t xml:space="preserve"> </t>
  </si>
  <si>
    <t xml:space="preserve">  </t>
  </si>
  <si>
    <t>Crediti commerciali</t>
  </si>
  <si>
    <t>Attività finanziarie correnti</t>
  </si>
  <si>
    <t>Strumenti derivati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</si>
</sst>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-mmm\-yyyy"/>
    <numFmt numFmtId="179" formatCode="0.0"/>
    <numFmt numFmtId="180" formatCode="#,##0;\(#,##0.0\)"/>
    <numFmt numFmtId="181" formatCode="#,##0.0;\(#,##0.00\)"/>
    <numFmt numFmtId="182" formatCode="0.0%"/>
    <numFmt numFmtId="183" formatCode="#,##0.0"/>
    <numFmt numFmtId="184" formatCode="\+#,##0.0;\-#,##0.0"/>
    <numFmt numFmtId="185" formatCode="\+0.0%;\-0.0%"/>
    <numFmt numFmtId="186" formatCode="#,##0.0;\-#,##0.0"/>
    <numFmt numFmtId="187" formatCode="\+0.0%"/>
    <numFmt numFmtId="188" formatCode="\+0.0%;\(0.0%\)"/>
    <numFmt numFmtId="189" formatCode="_-* #,##0.0_-;\-* #,##0.0_-;_-* &quot;-&quot;??_-;_-@_-"/>
    <numFmt numFmtId="190" formatCode="\+#,##0.0;\(#,##0.0\)"/>
    <numFmt numFmtId="191" formatCode="0.0%;\(0.0%\)"/>
    <numFmt numFmtId="192" formatCode="#,##0.0;\(#,##0.0\)"/>
    <numFmt numFmtId="193" formatCode="\(#,##0.0\);\+#,##0.0"/>
    <numFmt numFmtId="194" formatCode="\+#,##0;\(#,##0\)"/>
    <numFmt numFmtId="195" formatCode="#,##0.000;\(#,##0.000\)"/>
    <numFmt numFmtId="196" formatCode="[$-809]dd\ mmmm\ yyyy"/>
    <numFmt numFmtId="197" formatCode="#,##0.0;\(#,##0.0\);\-"/>
    <numFmt numFmtId="198" formatCode="#,##0.0_ ;\-#,##0.0\ 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[$-410]dddd\ d\ mmmm\ yyyy"/>
    <numFmt numFmtId="204" formatCode="[$-410]d\-mmm\-yy;@"/>
    <numFmt numFmtId="205" formatCode="[$-410]dd\-mmm\-yy;@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86" fontId="8" fillId="61" borderId="0" xfId="0" applyNumberFormat="1" applyFont="1" applyFill="1" applyBorder="1" applyAlignment="1">
      <alignment wrapText="1"/>
    </xf>
    <xf numFmtId="191" fontId="13" fillId="61" borderId="0" xfId="0" applyNumberFormat="1" applyFont="1" applyFill="1" applyBorder="1" applyAlignment="1">
      <alignment wrapText="1"/>
    </xf>
    <xf numFmtId="190" fontId="8" fillId="61" borderId="0" xfId="0" applyNumberFormat="1" applyFont="1" applyFill="1" applyBorder="1" applyAlignment="1">
      <alignment wrapText="1"/>
    </xf>
    <xf numFmtId="188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80" fontId="9" fillId="61" borderId="0" xfId="0" applyNumberFormat="1" applyFont="1" applyFill="1" applyBorder="1" applyAlignment="1">
      <alignment wrapText="1"/>
    </xf>
    <xf numFmtId="193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181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9" fontId="8" fillId="61" borderId="27" xfId="0" applyNumberFormat="1" applyFont="1" applyFill="1" applyBorder="1" applyAlignment="1">
      <alignment wrapText="1"/>
    </xf>
    <xf numFmtId="191" fontId="14" fillId="61" borderId="27" xfId="0" applyNumberFormat="1" applyFont="1" applyFill="1" applyBorder="1" applyAlignment="1">
      <alignment wrapText="1"/>
    </xf>
    <xf numFmtId="190" fontId="8" fillId="61" borderId="27" xfId="0" applyNumberFormat="1" applyFont="1" applyFill="1" applyBorder="1" applyAlignment="1">
      <alignment wrapText="1"/>
    </xf>
    <xf numFmtId="188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179" fontId="9" fillId="61" borderId="0" xfId="0" applyNumberFormat="1" applyFont="1" applyFill="1" applyBorder="1" applyAlignment="1">
      <alignment wrapText="1"/>
    </xf>
    <xf numFmtId="190" fontId="9" fillId="61" borderId="0" xfId="0" applyNumberFormat="1" applyFont="1" applyFill="1" applyBorder="1" applyAlignment="1">
      <alignment wrapText="1"/>
    </xf>
    <xf numFmtId="188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94" fontId="9" fillId="61" borderId="34" xfId="0" applyNumberFormat="1" applyFont="1" applyFill="1" applyBorder="1" applyAlignment="1">
      <alignment wrapText="1"/>
    </xf>
    <xf numFmtId="188" fontId="9" fillId="61" borderId="35" xfId="88" applyNumberFormat="1" applyFont="1" applyFill="1" applyBorder="1" applyAlignment="1">
      <alignment wrapText="1"/>
    </xf>
    <xf numFmtId="179" fontId="11" fillId="61" borderId="0" xfId="0" applyNumberFormat="1" applyFont="1" applyFill="1" applyAlignment="1">
      <alignment/>
    </xf>
    <xf numFmtId="179" fontId="0" fillId="61" borderId="0" xfId="0" applyNumberFormat="1" applyFill="1" applyAlignment="1">
      <alignment/>
    </xf>
    <xf numFmtId="182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81" fontId="8" fillId="61" borderId="27" xfId="0" applyNumberFormat="1" applyFont="1" applyFill="1" applyBorder="1" applyAlignment="1">
      <alignment wrapText="1"/>
    </xf>
    <xf numFmtId="189" fontId="9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83" fontId="8" fillId="61" borderId="27" xfId="0" applyNumberFormat="1" applyFont="1" applyFill="1" applyBorder="1" applyAlignment="1">
      <alignment wrapText="1"/>
    </xf>
    <xf numFmtId="182" fontId="14" fillId="61" borderId="27" xfId="0" applyNumberFormat="1" applyFont="1" applyFill="1" applyBorder="1" applyAlignment="1">
      <alignment wrapText="1"/>
    </xf>
    <xf numFmtId="188" fontId="8" fillId="61" borderId="32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181" fontId="11" fillId="61" borderId="0" xfId="0" applyNumberFormat="1" applyFont="1" applyFill="1" applyAlignment="1">
      <alignment/>
    </xf>
    <xf numFmtId="188" fontId="8" fillId="61" borderId="30" xfId="0" applyNumberFormat="1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5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83" fontId="9" fillId="61" borderId="0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9" fontId="9" fillId="61" borderId="34" xfId="0" applyNumberFormat="1" applyFont="1" applyFill="1" applyBorder="1" applyAlignment="1">
      <alignment wrapText="1"/>
    </xf>
    <xf numFmtId="190" fontId="9" fillId="61" borderId="34" xfId="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86" fontId="8" fillId="61" borderId="27" xfId="0" applyNumberFormat="1" applyFont="1" applyFill="1" applyBorder="1" applyAlignment="1">
      <alignment wrapText="1"/>
    </xf>
    <xf numFmtId="179" fontId="8" fillId="61" borderId="0" xfId="0" applyNumberFormat="1" applyFont="1" applyFill="1" applyBorder="1" applyAlignment="1">
      <alignment wrapText="1"/>
    </xf>
    <xf numFmtId="189" fontId="9" fillId="61" borderId="34" xfId="80" applyNumberFormat="1" applyFont="1" applyFill="1" applyBorder="1" applyAlignment="1">
      <alignment wrapText="1"/>
    </xf>
    <xf numFmtId="185" fontId="9" fillId="61" borderId="35" xfId="0" applyNumberFormat="1" applyFont="1" applyFill="1" applyBorder="1" applyAlignment="1">
      <alignment wrapText="1"/>
    </xf>
    <xf numFmtId="186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82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82" fontId="8" fillId="61" borderId="0" xfId="0" applyNumberFormat="1" applyFont="1" applyFill="1" applyBorder="1" applyAlignment="1">
      <alignment wrapText="1"/>
    </xf>
    <xf numFmtId="183" fontId="8" fillId="61" borderId="0" xfId="0" applyNumberFormat="1" applyFont="1" applyFill="1" applyBorder="1" applyAlignment="1">
      <alignment wrapText="1"/>
    </xf>
    <xf numFmtId="185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9" fontId="13" fillId="61" borderId="0" xfId="80" applyNumberFormat="1" applyFont="1" applyFill="1" applyBorder="1" applyAlignment="1">
      <alignment wrapText="1"/>
    </xf>
    <xf numFmtId="190" fontId="13" fillId="61" borderId="0" xfId="0" applyNumberFormat="1" applyFont="1" applyFill="1" applyBorder="1" applyAlignment="1">
      <alignment wrapText="1"/>
    </xf>
    <xf numFmtId="185" fontId="13" fillId="61" borderId="30" xfId="0" applyNumberFormat="1" applyFont="1" applyFill="1" applyBorder="1" applyAlignment="1">
      <alignment wrapText="1"/>
    </xf>
    <xf numFmtId="183" fontId="9" fillId="61" borderId="34" xfId="0" applyNumberFormat="1" applyFont="1" applyFill="1" applyBorder="1" applyAlignment="1">
      <alignment wrapText="1"/>
    </xf>
    <xf numFmtId="190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85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8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8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92" fontId="1" fillId="61" borderId="0" xfId="84" applyNumberFormat="1" applyFont="1" applyFill="1" applyBorder="1" applyProtection="1">
      <alignment/>
      <protection locked="0"/>
    </xf>
    <xf numFmtId="192" fontId="24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Protection="1">
      <alignment/>
      <protection hidden="1"/>
    </xf>
    <xf numFmtId="192" fontId="6" fillId="61" borderId="27" xfId="84" applyNumberFormat="1" applyFont="1" applyFill="1" applyBorder="1" applyProtection="1">
      <alignment/>
      <protection locked="0"/>
    </xf>
    <xf numFmtId="192" fontId="6" fillId="61" borderId="0" xfId="84" applyNumberFormat="1" applyFont="1" applyFill="1" applyBorder="1" applyProtection="1">
      <alignment/>
      <protection locked="0"/>
    </xf>
    <xf numFmtId="192" fontId="4" fillId="61" borderId="0" xfId="84" applyNumberFormat="1" applyFont="1" applyFill="1" applyAlignment="1" applyProtection="1">
      <alignment horizontal="right"/>
      <protection hidden="1"/>
    </xf>
    <xf numFmtId="192" fontId="5" fillId="61" borderId="0" xfId="84" applyNumberFormat="1" applyFont="1" applyFill="1" applyAlignment="1" applyProtection="1">
      <alignment horizontal="right"/>
      <protection hidden="1"/>
    </xf>
    <xf numFmtId="192" fontId="1" fillId="61" borderId="34" xfId="84" applyNumberFormat="1" applyFont="1" applyFill="1" applyBorder="1" applyProtection="1">
      <alignment/>
      <protection locked="0"/>
    </xf>
    <xf numFmtId="195" fontId="1" fillId="61" borderId="0" xfId="84" applyNumberFormat="1" applyFont="1" applyFill="1" applyBorder="1" applyProtection="1">
      <alignment/>
      <protection locked="0"/>
    </xf>
    <xf numFmtId="195" fontId="1" fillId="61" borderId="34" xfId="84" applyNumberFormat="1" applyFont="1" applyFill="1" applyBorder="1" applyProtection="1">
      <alignment/>
      <protection locked="0"/>
    </xf>
    <xf numFmtId="186" fontId="49" fillId="61" borderId="0" xfId="84" applyNumberFormat="1" applyFont="1" applyFill="1" applyBorder="1" applyAlignment="1" applyProtection="1">
      <alignment horizontal="right" vertical="center"/>
      <protection hidden="1"/>
    </xf>
    <xf numFmtId="186" fontId="2" fillId="60" borderId="27" xfId="84" applyNumberFormat="1" applyFont="1" applyFill="1" applyBorder="1" applyAlignment="1" applyProtection="1">
      <alignment vertical="center"/>
      <protection hidden="1"/>
    </xf>
    <xf numFmtId="186" fontId="4" fillId="61" borderId="0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Border="1" applyAlignment="1" applyProtection="1">
      <alignment vertical="center"/>
      <protection hidden="1"/>
    </xf>
    <xf numFmtId="186" fontId="2" fillId="15" borderId="28" xfId="84" applyNumberFormat="1" applyFont="1" applyFill="1" applyBorder="1" applyAlignment="1" applyProtection="1">
      <alignment horizontal="right" vertical="center"/>
      <protection hidden="1"/>
    </xf>
    <xf numFmtId="186" fontId="1" fillId="61" borderId="0" xfId="0" applyNumberFormat="1" applyFont="1" applyFill="1" applyAlignment="1">
      <alignment/>
    </xf>
    <xf numFmtId="186" fontId="4" fillId="54" borderId="27" xfId="84" applyNumberFormat="1" applyFont="1" applyFill="1" applyBorder="1" applyAlignment="1" applyProtection="1">
      <alignment horizontal="center" vertical="center"/>
      <protection hidden="1"/>
    </xf>
    <xf numFmtId="186" fontId="4" fillId="61" borderId="36" xfId="84" applyNumberFormat="1" applyFont="1" applyFill="1" applyBorder="1" applyAlignment="1" applyProtection="1">
      <alignment vertical="center"/>
      <protection hidden="1"/>
    </xf>
    <xf numFmtId="186" fontId="49" fillId="61" borderId="34" xfId="84" applyNumberFormat="1" applyFont="1" applyFill="1" applyBorder="1" applyAlignment="1" applyProtection="1">
      <alignment vertical="center"/>
      <protection hidden="1"/>
    </xf>
    <xf numFmtId="186" fontId="49" fillId="61" borderId="38" xfId="84" applyNumberFormat="1" applyFont="1" applyFill="1" applyBorder="1" applyAlignment="1" applyProtection="1">
      <alignment vertical="center"/>
      <protection hidden="1"/>
    </xf>
    <xf numFmtId="186" fontId="2" fillId="61" borderId="36" xfId="84" applyNumberFormat="1" applyFont="1" applyFill="1" applyBorder="1" applyAlignment="1" applyProtection="1">
      <alignment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8" fontId="6" fillId="67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6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5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3" borderId="27" xfId="84" applyNumberFormat="1" applyFont="1" applyFill="1" applyBorder="1" applyAlignment="1" applyProtection="1" quotePrefix="1">
      <alignment horizontal="right" vertical="center" wrapText="1"/>
      <protection/>
    </xf>
    <xf numFmtId="178" fontId="82" fillId="62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186" fontId="2" fillId="61" borderId="0" xfId="84" applyNumberFormat="1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27" xfId="84" applyFont="1" applyFill="1" applyBorder="1" applyAlignment="1" applyProtection="1">
      <alignment vertical="center" wrapText="1"/>
      <protection hidden="1"/>
    </xf>
    <xf numFmtId="186" fontId="49" fillId="61" borderId="27" xfId="84" applyNumberFormat="1" applyFont="1" applyFill="1" applyBorder="1" applyAlignment="1" applyProtection="1">
      <alignment vertical="center"/>
      <protection hidden="1"/>
    </xf>
    <xf numFmtId="186" fontId="49" fillId="61" borderId="0" xfId="84" applyNumberFormat="1" applyFont="1" applyFill="1" applyAlignment="1" applyProtection="1">
      <alignment horizontal="right" vertical="center"/>
      <protection hidden="1"/>
    </xf>
    <xf numFmtId="191" fontId="8" fillId="61" borderId="32" xfId="0" applyNumberFormat="1" applyFont="1" applyFill="1" applyBorder="1" applyAlignment="1">
      <alignment wrapText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3" width="10.28125" style="9" bestFit="1" customWidth="1"/>
    <col min="4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29"/>
      <c r="H3" s="129"/>
      <c r="I3" s="129"/>
    </row>
    <row r="4" spans="1:9" ht="12.75">
      <c r="A4" s="130" t="s">
        <v>83</v>
      </c>
      <c r="B4" s="147"/>
      <c r="C4" s="147"/>
      <c r="G4" s="148"/>
      <c r="H4" s="149"/>
      <c r="I4" s="149"/>
    </row>
    <row r="5" spans="1:9" ht="12.75">
      <c r="A5" s="1" t="s">
        <v>96</v>
      </c>
      <c r="B5" s="172">
        <v>44286</v>
      </c>
      <c r="C5" s="172">
        <v>44651</v>
      </c>
      <c r="G5" s="133"/>
      <c r="H5" s="129"/>
      <c r="I5" s="129"/>
    </row>
    <row r="6" spans="1:9" ht="12.75">
      <c r="A6" s="132" t="s">
        <v>0</v>
      </c>
      <c r="B6" s="150">
        <v>2271.8</v>
      </c>
      <c r="C6" s="150">
        <v>5312</v>
      </c>
      <c r="G6" s="133"/>
      <c r="H6" s="129"/>
      <c r="I6" s="129"/>
    </row>
    <row r="7" spans="1:9" ht="12" customHeight="1">
      <c r="A7" s="132" t="s">
        <v>1</v>
      </c>
      <c r="B7" s="150">
        <v>0</v>
      </c>
      <c r="C7" s="150">
        <v>0</v>
      </c>
      <c r="G7" s="134"/>
      <c r="H7" s="129"/>
      <c r="I7" s="129"/>
    </row>
    <row r="8" spans="1:9" ht="12.75">
      <c r="A8" s="132" t="s">
        <v>2</v>
      </c>
      <c r="B8" s="150">
        <v>100.7</v>
      </c>
      <c r="C8" s="150">
        <v>100.7</v>
      </c>
      <c r="G8" s="133"/>
      <c r="H8" s="129"/>
      <c r="I8" s="129"/>
    </row>
    <row r="9" spans="1:9" ht="12.75">
      <c r="A9" s="135" t="s">
        <v>92</v>
      </c>
      <c r="B9" s="151">
        <v>0</v>
      </c>
      <c r="C9" s="151">
        <v>0</v>
      </c>
      <c r="G9" s="133"/>
      <c r="H9" s="129"/>
      <c r="I9" s="129"/>
    </row>
    <row r="10" spans="1:9" ht="12.75">
      <c r="A10" s="132" t="s">
        <v>3</v>
      </c>
      <c r="B10" s="152"/>
      <c r="C10" s="152"/>
      <c r="G10" s="133"/>
      <c r="H10" s="129"/>
      <c r="I10" s="129"/>
    </row>
    <row r="11" spans="1:9" ht="12.75">
      <c r="A11" s="136" t="s">
        <v>4</v>
      </c>
      <c r="B11" s="150">
        <v>-1209.7</v>
      </c>
      <c r="C11" s="150">
        <v>-4307.8</v>
      </c>
      <c r="G11" s="133"/>
      <c r="H11" s="129"/>
      <c r="I11" s="129"/>
    </row>
    <row r="12" spans="1:9" ht="12.75">
      <c r="A12" s="132" t="s">
        <v>5</v>
      </c>
      <c r="B12" s="150">
        <v>-646.9</v>
      </c>
      <c r="C12" s="150">
        <v>-573.3</v>
      </c>
      <c r="G12" s="133"/>
      <c r="H12" s="129"/>
      <c r="I12" s="129"/>
    </row>
    <row r="13" spans="1:9" ht="12.75">
      <c r="A13" s="132" t="s">
        <v>6</v>
      </c>
      <c r="B13" s="150">
        <v>-150.1</v>
      </c>
      <c r="C13" s="150">
        <v>-154.5</v>
      </c>
      <c r="G13" s="137"/>
      <c r="H13" s="138"/>
      <c r="I13" s="138"/>
    </row>
    <row r="14" spans="1:9" ht="12.75">
      <c r="A14" s="132" t="s">
        <v>7</v>
      </c>
      <c r="B14" s="150">
        <v>-138.9</v>
      </c>
      <c r="C14" s="150">
        <v>-153.9</v>
      </c>
      <c r="G14" s="133"/>
      <c r="H14" s="129"/>
      <c r="I14" s="129"/>
    </row>
    <row r="15" spans="1:9" ht="12.75">
      <c r="A15" s="132" t="s">
        <v>8</v>
      </c>
      <c r="B15" s="150">
        <v>-17.1</v>
      </c>
      <c r="C15" s="150">
        <v>-17.2</v>
      </c>
      <c r="G15" s="133"/>
      <c r="H15" s="129"/>
      <c r="I15" s="129"/>
    </row>
    <row r="16" spans="1:9" ht="12.75">
      <c r="A16" s="132" t="s">
        <v>9</v>
      </c>
      <c r="B16" s="150">
        <v>13.3</v>
      </c>
      <c r="C16" s="150">
        <v>14.1</v>
      </c>
      <c r="G16" s="133"/>
      <c r="H16" s="129"/>
      <c r="I16" s="129"/>
    </row>
    <row r="17" spans="1:9" ht="12.75">
      <c r="A17" s="132"/>
      <c r="B17" s="152"/>
      <c r="C17" s="152"/>
      <c r="G17" s="137"/>
      <c r="H17" s="138"/>
      <c r="I17" s="138"/>
    </row>
    <row r="18" spans="1:9" ht="12.75">
      <c r="A18" s="139" t="s">
        <v>10</v>
      </c>
      <c r="B18" s="153">
        <f>SUM(B6:B16)</f>
        <v>223.09999999999997</v>
      </c>
      <c r="C18" s="153">
        <f>SUM(C6:C16)</f>
        <v>220.09999999999968</v>
      </c>
      <c r="G18" s="137"/>
      <c r="H18" s="138"/>
      <c r="I18" s="138"/>
    </row>
    <row r="19" spans="1:9" ht="12.75">
      <c r="A19" s="132"/>
      <c r="B19" s="154"/>
      <c r="C19" s="154"/>
      <c r="G19" s="133"/>
      <c r="H19" s="129"/>
      <c r="I19" s="129"/>
    </row>
    <row r="20" spans="1:9" ht="12.75">
      <c r="A20" s="141" t="s">
        <v>11</v>
      </c>
      <c r="B20" s="155">
        <v>3.2</v>
      </c>
      <c r="C20" s="155">
        <v>2.9</v>
      </c>
      <c r="G20" s="137"/>
      <c r="H20" s="138"/>
      <c r="I20" s="138"/>
    </row>
    <row r="21" spans="1:9" ht="12.75">
      <c r="A21" s="132" t="s">
        <v>12</v>
      </c>
      <c r="B21" s="155">
        <v>21</v>
      </c>
      <c r="C21" s="155">
        <v>10.6</v>
      </c>
      <c r="G21" s="133"/>
      <c r="H21" s="140"/>
      <c r="I21" s="140"/>
    </row>
    <row r="22" spans="1:9" ht="12.75">
      <c r="A22" s="132" t="s">
        <v>13</v>
      </c>
      <c r="B22" s="155">
        <v>-53</v>
      </c>
      <c r="C22" s="155">
        <v>-43</v>
      </c>
      <c r="G22" s="137"/>
      <c r="H22" s="138"/>
      <c r="I22" s="138"/>
    </row>
    <row r="23" spans="1:9" ht="12.75">
      <c r="A23" s="135" t="s">
        <v>92</v>
      </c>
      <c r="B23" s="151">
        <v>0</v>
      </c>
      <c r="C23" s="151">
        <v>0</v>
      </c>
      <c r="G23" s="133"/>
      <c r="H23" s="140"/>
      <c r="I23" s="140"/>
    </row>
    <row r="24" spans="1:9" ht="12.75">
      <c r="A24" s="135"/>
      <c r="B24" s="155"/>
      <c r="C24" s="155"/>
      <c r="G24" s="133"/>
      <c r="H24" s="129"/>
      <c r="I24" s="129"/>
    </row>
    <row r="25" spans="1:9" ht="12.75">
      <c r="A25" s="141" t="s">
        <v>95</v>
      </c>
      <c r="B25" s="155">
        <v>0</v>
      </c>
      <c r="C25" s="155">
        <v>0</v>
      </c>
      <c r="G25" s="133"/>
      <c r="H25" s="129"/>
      <c r="I25" s="129"/>
    </row>
    <row r="26" spans="1:9" ht="12.75">
      <c r="A26" s="132"/>
      <c r="B26" s="152"/>
      <c r="C26" s="152"/>
      <c r="G26" s="129"/>
      <c r="H26" s="129"/>
      <c r="I26" s="129"/>
    </row>
    <row r="27" spans="1:9" ht="12.75">
      <c r="A27" s="139" t="s">
        <v>14</v>
      </c>
      <c r="B27" s="153">
        <f>SUM(B18:B25)</f>
        <v>194.29999999999995</v>
      </c>
      <c r="C27" s="153">
        <f>SUM(C18:C25)</f>
        <v>190.59999999999968</v>
      </c>
      <c r="G27" s="129"/>
      <c r="H27" s="129"/>
      <c r="I27" s="129"/>
    </row>
    <row r="28" spans="1:9" ht="12.75">
      <c r="A28" s="142"/>
      <c r="B28" s="154"/>
      <c r="C28" s="154"/>
      <c r="G28" s="129"/>
      <c r="H28" s="129"/>
      <c r="I28" s="129"/>
    </row>
    <row r="29" spans="1:3" ht="12.75">
      <c r="A29" s="132" t="s">
        <v>15</v>
      </c>
      <c r="B29" s="155">
        <v>-54</v>
      </c>
      <c r="C29" s="155">
        <v>-52.8</v>
      </c>
    </row>
    <row r="30" spans="1:3" ht="12.75">
      <c r="A30" s="135" t="s">
        <v>92</v>
      </c>
      <c r="B30" s="156">
        <v>0</v>
      </c>
      <c r="C30" s="156">
        <v>0</v>
      </c>
    </row>
    <row r="31" spans="1:3" ht="12.75">
      <c r="A31" s="135"/>
      <c r="B31" s="150"/>
      <c r="C31" s="150"/>
    </row>
    <row r="32" spans="1:3" ht="12.75">
      <c r="A32" s="139" t="s">
        <v>16</v>
      </c>
      <c r="B32" s="153">
        <f>SUM(B27:B29)</f>
        <v>140.29999999999995</v>
      </c>
      <c r="C32" s="153">
        <f>SUM(C27:C29)</f>
        <v>137.79999999999967</v>
      </c>
    </row>
    <row r="33" spans="1:3" ht="12.75">
      <c r="A33" s="132" t="s">
        <v>17</v>
      </c>
      <c r="B33" s="150"/>
      <c r="C33" s="150"/>
    </row>
    <row r="34" spans="1:3" ht="12.75">
      <c r="A34" s="132" t="s">
        <v>18</v>
      </c>
      <c r="B34" s="155">
        <v>132.2</v>
      </c>
      <c r="C34" s="155">
        <v>126.5</v>
      </c>
    </row>
    <row r="35" spans="1:3" ht="12.75">
      <c r="A35" s="132" t="s">
        <v>19</v>
      </c>
      <c r="B35" s="155">
        <v>8.1</v>
      </c>
      <c r="C35" s="155">
        <v>11.3</v>
      </c>
    </row>
    <row r="36" spans="1:3" ht="12.75">
      <c r="A36" s="143" t="s">
        <v>20</v>
      </c>
      <c r="B36" s="157"/>
      <c r="C36" s="157"/>
    </row>
    <row r="37" spans="1:3" ht="12.75">
      <c r="A37" s="142" t="s">
        <v>21</v>
      </c>
      <c r="B37" s="158">
        <v>0.091</v>
      </c>
      <c r="C37" s="158">
        <v>0.087</v>
      </c>
    </row>
    <row r="38" spans="1:3" ht="13.5" thickBot="1">
      <c r="A38" s="142" t="s">
        <v>22</v>
      </c>
      <c r="B38" s="159">
        <v>0.091</v>
      </c>
      <c r="C38" s="159">
        <v>0.087</v>
      </c>
    </row>
    <row r="39" spans="1:3" ht="12.75">
      <c r="A39" s="144"/>
      <c r="B39" s="145"/>
      <c r="C39" s="145"/>
    </row>
    <row r="40" ht="12.75">
      <c r="A40" s="14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32" unlockedFormula="1"/>
    <ignoredError sqref="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18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2.75">
      <c r="A5" s="130" t="s">
        <v>99</v>
      </c>
      <c r="B5" s="131">
        <v>44561</v>
      </c>
      <c r="C5" s="131">
        <v>44651</v>
      </c>
    </row>
    <row r="6" spans="1:3" ht="12.75">
      <c r="A6" s="2" t="s">
        <v>23</v>
      </c>
      <c r="B6" s="8"/>
      <c r="C6" s="8"/>
    </row>
    <row r="7" spans="1:3" ht="12.75">
      <c r="A7" s="121" t="s">
        <v>24</v>
      </c>
      <c r="B7" s="122"/>
      <c r="C7" s="122"/>
    </row>
    <row r="8" spans="1:3" ht="13.5">
      <c r="A8" s="123" t="s">
        <v>25</v>
      </c>
      <c r="B8" s="182">
        <v>1941</v>
      </c>
      <c r="C8" s="160">
        <v>1902.9</v>
      </c>
    </row>
    <row r="9" spans="1:3" ht="13.5">
      <c r="A9" s="179" t="s">
        <v>104</v>
      </c>
      <c r="B9" s="182">
        <v>101.6</v>
      </c>
      <c r="C9" s="160">
        <v>81.9</v>
      </c>
    </row>
    <row r="10" spans="1:3" ht="13.5">
      <c r="A10" s="123" t="s">
        <v>26</v>
      </c>
      <c r="B10" s="182">
        <v>4126.7</v>
      </c>
      <c r="C10" s="160">
        <v>4204.5</v>
      </c>
    </row>
    <row r="11" spans="1:3" ht="13.5">
      <c r="A11" s="123" t="s">
        <v>27</v>
      </c>
      <c r="B11" s="182">
        <v>842.9</v>
      </c>
      <c r="C11" s="160">
        <v>842.9</v>
      </c>
    </row>
    <row r="12" spans="1:3" ht="13.5">
      <c r="A12" s="123" t="s">
        <v>89</v>
      </c>
      <c r="B12" s="182">
        <v>198.5</v>
      </c>
      <c r="C12" s="160">
        <v>199.3</v>
      </c>
    </row>
    <row r="13" spans="1:3" ht="13.5">
      <c r="A13" s="123" t="s">
        <v>28</v>
      </c>
      <c r="B13" s="182">
        <v>142.7</v>
      </c>
      <c r="C13" s="160">
        <v>140.7</v>
      </c>
    </row>
    <row r="14" spans="1:3" ht="13.5">
      <c r="A14" s="123" t="s">
        <v>29</v>
      </c>
      <c r="B14" s="182">
        <v>229.4</v>
      </c>
      <c r="C14" s="160">
        <v>223</v>
      </c>
    </row>
    <row r="15" spans="1:3" ht="13.5">
      <c r="A15" s="123" t="s">
        <v>84</v>
      </c>
      <c r="B15" s="182">
        <v>6.9</v>
      </c>
      <c r="C15" s="160">
        <v>1.6</v>
      </c>
    </row>
    <row r="16" spans="1:3" ht="12.75">
      <c r="A16" s="5"/>
      <c r="B16" s="161">
        <f>SUM(B8:B15)</f>
        <v>7589.699999999998</v>
      </c>
      <c r="C16" s="161">
        <f>SUM(C8:C15)</f>
        <v>7596.8</v>
      </c>
    </row>
    <row r="17" spans="1:3" ht="12.75">
      <c r="A17" s="121" t="s">
        <v>31</v>
      </c>
      <c r="B17" s="162"/>
      <c r="C17" s="162"/>
    </row>
    <row r="18" spans="1:3" ht="13.5">
      <c r="A18" s="123" t="s">
        <v>32</v>
      </c>
      <c r="B18" s="163">
        <v>368</v>
      </c>
      <c r="C18" s="163">
        <v>364.7</v>
      </c>
    </row>
    <row r="19" spans="1:3" ht="13.5">
      <c r="A19" s="123" t="s">
        <v>111</v>
      </c>
      <c r="B19" s="163">
        <v>2918</v>
      </c>
      <c r="C19" s="163">
        <v>3513.3</v>
      </c>
    </row>
    <row r="20" spans="1:3" ht="13.5">
      <c r="A20" s="123" t="s">
        <v>112</v>
      </c>
      <c r="B20" s="163">
        <v>29.3</v>
      </c>
      <c r="C20" s="163">
        <v>28.8</v>
      </c>
    </row>
    <row r="21" spans="1:3" ht="13.5">
      <c r="A21" s="123" t="s">
        <v>93</v>
      </c>
      <c r="B21" s="163">
        <v>21.2</v>
      </c>
      <c r="C21" s="163">
        <v>20</v>
      </c>
    </row>
    <row r="22" spans="1:3" ht="13.5">
      <c r="A22" s="123" t="s">
        <v>33</v>
      </c>
      <c r="B22" s="163">
        <v>422.3</v>
      </c>
      <c r="C22" s="163">
        <v>537.4</v>
      </c>
    </row>
    <row r="23" spans="1:3" ht="13.5">
      <c r="A23" s="123" t="s">
        <v>113</v>
      </c>
      <c r="B23" s="163">
        <v>1797.4</v>
      </c>
      <c r="C23" s="163">
        <v>2205.9</v>
      </c>
    </row>
    <row r="24" spans="1:3" ht="13.5">
      <c r="A24" s="123" t="s">
        <v>34</v>
      </c>
      <c r="B24" s="163">
        <v>885.6</v>
      </c>
      <c r="C24" s="163">
        <v>790.7</v>
      </c>
    </row>
    <row r="25" spans="1:3" ht="12.75">
      <c r="A25" s="5"/>
      <c r="B25" s="161">
        <f>SUM(B18:B24)</f>
        <v>6441.800000000001</v>
      </c>
      <c r="C25" s="161">
        <f>SUM(C18:C24)</f>
        <v>7460.8</v>
      </c>
    </row>
    <row r="26" spans="1:3" ht="13.5">
      <c r="A26" s="179" t="s">
        <v>102</v>
      </c>
      <c r="B26" s="163">
        <v>0</v>
      </c>
      <c r="C26" s="163">
        <v>0</v>
      </c>
    </row>
    <row r="27" spans="1:3" ht="13.5" thickBot="1">
      <c r="A27" s="3" t="s">
        <v>35</v>
      </c>
      <c r="B27" s="164">
        <f>+B16+B25+B26</f>
        <v>14031.5</v>
      </c>
      <c r="C27" s="164">
        <f>+C16+C25+C26</f>
        <v>15057.6</v>
      </c>
    </row>
    <row r="28" spans="2:3" ht="12.75">
      <c r="B28" s="165"/>
      <c r="C28" s="165"/>
    </row>
    <row r="29" spans="2:3" ht="12.75">
      <c r="B29" s="165"/>
      <c r="C29" s="165"/>
    </row>
    <row r="30" spans="1:3" ht="12.75">
      <c r="A30" s="177" t="s">
        <v>101</v>
      </c>
      <c r="B30" s="166"/>
      <c r="C30" s="166"/>
    </row>
    <row r="31" spans="1:3" ht="12.75">
      <c r="A31" s="124" t="s">
        <v>36</v>
      </c>
      <c r="B31" s="167"/>
      <c r="C31" s="167"/>
    </row>
    <row r="32" spans="1:3" ht="13.5">
      <c r="A32" s="125" t="s">
        <v>37</v>
      </c>
      <c r="B32" s="163">
        <v>1459.6</v>
      </c>
      <c r="C32" s="163">
        <v>1457.7</v>
      </c>
    </row>
    <row r="33" spans="1:3" ht="13.5">
      <c r="A33" s="125" t="s">
        <v>38</v>
      </c>
      <c r="B33" s="160">
        <v>1407.1</v>
      </c>
      <c r="C33" s="160">
        <v>1792.3</v>
      </c>
    </row>
    <row r="34" spans="1:3" ht="13.5">
      <c r="A34" s="125" t="s">
        <v>39</v>
      </c>
      <c r="B34" s="168">
        <v>333.5</v>
      </c>
      <c r="C34" s="168">
        <v>126.5</v>
      </c>
    </row>
    <row r="35" spans="1:3" ht="12.75">
      <c r="A35" s="6" t="s">
        <v>40</v>
      </c>
      <c r="B35" s="161">
        <f>SUM(B32:B34)</f>
        <v>3200.2</v>
      </c>
      <c r="C35" s="161">
        <f>SUM(C32:C34)</f>
        <v>3376.5</v>
      </c>
    </row>
    <row r="36" spans="1:3" ht="13.5">
      <c r="A36" s="126" t="s">
        <v>41</v>
      </c>
      <c r="B36" s="169">
        <v>216.6</v>
      </c>
      <c r="C36" s="169">
        <v>224.8</v>
      </c>
    </row>
    <row r="37" spans="1:3" ht="12.75">
      <c r="A37" s="6" t="s">
        <v>42</v>
      </c>
      <c r="B37" s="161">
        <f>SUM(B35:B36)</f>
        <v>3416.7999999999997</v>
      </c>
      <c r="C37" s="161">
        <f>SUM(C35:C36)</f>
        <v>3601.3</v>
      </c>
    </row>
    <row r="38" spans="1:3" ht="12.75">
      <c r="A38" s="124"/>
      <c r="B38" s="170"/>
      <c r="C38" s="170"/>
    </row>
    <row r="39" spans="1:3" ht="12.75">
      <c r="A39" s="177" t="s">
        <v>100</v>
      </c>
      <c r="B39" s="166"/>
      <c r="C39" s="166"/>
    </row>
    <row r="40" spans="1:3" ht="12.75">
      <c r="A40" s="124"/>
      <c r="B40" s="178"/>
      <c r="C40" s="178"/>
    </row>
    <row r="41" spans="1:3" ht="12.75">
      <c r="A41" s="124" t="s">
        <v>43</v>
      </c>
      <c r="B41" s="162"/>
      <c r="C41" s="162"/>
    </row>
    <row r="42" spans="1:3" ht="13.5">
      <c r="A42" s="126" t="s">
        <v>108</v>
      </c>
      <c r="B42" s="163">
        <v>3716</v>
      </c>
      <c r="C42" s="163">
        <v>3724.7</v>
      </c>
    </row>
    <row r="43" spans="1:3" ht="13.5">
      <c r="A43" s="126" t="s">
        <v>105</v>
      </c>
      <c r="B43" s="163">
        <v>53.2</v>
      </c>
      <c r="C43" s="163">
        <v>53</v>
      </c>
    </row>
    <row r="44" spans="1:3" ht="13.5">
      <c r="A44" s="125" t="s">
        <v>44</v>
      </c>
      <c r="B44" s="163">
        <v>105.4</v>
      </c>
      <c r="C44" s="163">
        <v>102.3</v>
      </c>
    </row>
    <row r="45" spans="1:3" ht="13.5">
      <c r="A45" s="125" t="s">
        <v>45</v>
      </c>
      <c r="B45" s="163">
        <v>528</v>
      </c>
      <c r="C45" s="163">
        <v>534.9</v>
      </c>
    </row>
    <row r="46" spans="1:3" ht="13.5">
      <c r="A46" s="125" t="s">
        <v>46</v>
      </c>
      <c r="B46" s="163">
        <v>132.1</v>
      </c>
      <c r="C46" s="163">
        <v>159.6</v>
      </c>
    </row>
    <row r="47" spans="1:7" ht="13.5">
      <c r="A47" s="125" t="s">
        <v>84</v>
      </c>
      <c r="B47" s="163">
        <v>13.5</v>
      </c>
      <c r="C47" s="163">
        <v>9.2</v>
      </c>
      <c r="G47" s="119"/>
    </row>
    <row r="48" spans="1:3" ht="12.75">
      <c r="A48" s="7"/>
      <c r="B48" s="161">
        <f>SUM(B42:B47)</f>
        <v>4548.200000000001</v>
      </c>
      <c r="C48" s="161">
        <f>SUM(C42:C47)</f>
        <v>4583.7</v>
      </c>
    </row>
    <row r="49" spans="1:3" ht="12.75">
      <c r="A49" s="124" t="s">
        <v>47</v>
      </c>
      <c r="B49" s="167"/>
      <c r="C49" s="167"/>
    </row>
    <row r="50" spans="1:7" ht="13.5">
      <c r="A50" s="126" t="s">
        <v>107</v>
      </c>
      <c r="B50" s="163">
        <v>499.7</v>
      </c>
      <c r="C50" s="163">
        <v>608.3</v>
      </c>
      <c r="G50" s="120"/>
    </row>
    <row r="51" spans="1:7" ht="13.5">
      <c r="A51" s="126" t="s">
        <v>106</v>
      </c>
      <c r="B51" s="163">
        <v>43.4</v>
      </c>
      <c r="C51" s="163">
        <v>21.8</v>
      </c>
      <c r="G51" s="120"/>
    </row>
    <row r="52" spans="1:7" ht="13.5">
      <c r="A52" s="125" t="s">
        <v>48</v>
      </c>
      <c r="B52" s="163">
        <v>2356.6</v>
      </c>
      <c r="C52" s="163">
        <v>2659.5</v>
      </c>
      <c r="G52" s="120"/>
    </row>
    <row r="53" spans="1:7" ht="13.5">
      <c r="A53" s="126" t="s">
        <v>94</v>
      </c>
      <c r="B53" s="163">
        <v>27.9</v>
      </c>
      <c r="C53" s="163">
        <v>66.1</v>
      </c>
      <c r="G53" s="120"/>
    </row>
    <row r="54" spans="1:7" ht="13.5">
      <c r="A54" s="125" t="s">
        <v>49</v>
      </c>
      <c r="B54" s="163">
        <v>1435.6</v>
      </c>
      <c r="C54" s="163">
        <v>1549.1</v>
      </c>
      <c r="G54" s="120"/>
    </row>
    <row r="55" spans="1:7" ht="13.5">
      <c r="A55" s="125" t="s">
        <v>30</v>
      </c>
      <c r="B55" s="163">
        <v>1703.3</v>
      </c>
      <c r="C55" s="163">
        <v>1967.8</v>
      </c>
      <c r="G55" s="120"/>
    </row>
    <row r="56" spans="1:3" ht="12.75">
      <c r="A56" s="7"/>
      <c r="B56" s="161">
        <f>SUM(B50:B55)</f>
        <v>6066.5</v>
      </c>
      <c r="C56" s="161">
        <f>SUM(C50:C55)</f>
        <v>6872.599999999999</v>
      </c>
    </row>
    <row r="57" spans="1:3" ht="12.75">
      <c r="A57" s="127" t="s">
        <v>50</v>
      </c>
      <c r="B57" s="170">
        <f>B48+B56</f>
        <v>10614.7</v>
      </c>
      <c r="C57" s="170">
        <f>C48+C56</f>
        <v>11456.3</v>
      </c>
    </row>
    <row r="58" spans="1:3" ht="13.5">
      <c r="A58" s="180" t="s">
        <v>103</v>
      </c>
      <c r="B58" s="181">
        <v>0</v>
      </c>
      <c r="C58" s="181">
        <v>0</v>
      </c>
    </row>
    <row r="59" spans="1:3" ht="12.75">
      <c r="A59" s="4" t="s">
        <v>51</v>
      </c>
      <c r="B59" s="171">
        <f>B37+B57+B58</f>
        <v>14031.5</v>
      </c>
      <c r="C59" s="171">
        <f>C37+C57+C58</f>
        <v>15057.599999999999</v>
      </c>
    </row>
    <row r="60" ht="12.75">
      <c r="A60" s="128"/>
    </row>
    <row r="61" ht="12.75">
      <c r="A61" s="12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9" customWidth="1"/>
    <col min="8" max="16384" width="9.140625" style="9" customWidth="1"/>
  </cols>
  <sheetData>
    <row r="2" spans="1:7" ht="12.75">
      <c r="A2" s="111" t="s">
        <v>97</v>
      </c>
      <c r="B2" s="173">
        <v>44286</v>
      </c>
      <c r="C2" s="112" t="s">
        <v>57</v>
      </c>
      <c r="D2" s="173">
        <v>44651</v>
      </c>
      <c r="E2" s="113" t="s">
        <v>57</v>
      </c>
      <c r="F2" s="114" t="s">
        <v>53</v>
      </c>
      <c r="G2" s="115" t="s">
        <v>54</v>
      </c>
    </row>
    <row r="3" spans="1:7" s="21" customFormat="1" ht="12.75">
      <c r="A3" s="10" t="s">
        <v>58</v>
      </c>
      <c r="B3" s="11">
        <v>1338.6175649000002</v>
      </c>
      <c r="C3" s="12">
        <f>B3/$B$3</f>
        <v>1</v>
      </c>
      <c r="D3" s="11">
        <v>3945.18218938</v>
      </c>
      <c r="E3" s="12">
        <f>D3/$D$3</f>
        <v>1</v>
      </c>
      <c r="F3" s="13">
        <f>D3-B3</f>
        <v>2606.56462448</v>
      </c>
      <c r="G3" s="14">
        <f>D3/B3-1</f>
        <v>1.9472063514083056</v>
      </c>
    </row>
    <row r="4" spans="1:7" ht="12.75">
      <c r="A4" s="15" t="s">
        <v>59</v>
      </c>
      <c r="B4" s="16">
        <v>-1130.809</v>
      </c>
      <c r="C4" s="12">
        <f>B4/$B$3</f>
        <v>-0.8447588240667346</v>
      </c>
      <c r="D4" s="16">
        <v>-3708.5</v>
      </c>
      <c r="E4" s="12">
        <f>D4/$D$3</f>
        <v>-0.9400072853372595</v>
      </c>
      <c r="F4" s="17">
        <f>D4-B4</f>
        <v>-2577.691</v>
      </c>
      <c r="G4" s="18">
        <f>D4/B4-1</f>
        <v>2.279510509732413</v>
      </c>
    </row>
    <row r="5" spans="1:7" ht="12.75">
      <c r="A5" s="15" t="s">
        <v>6</v>
      </c>
      <c r="B5" s="16">
        <v>-33.72978025</v>
      </c>
      <c r="C5" s="12">
        <f>B5/$B$3</f>
        <v>-0.025197473224938403</v>
      </c>
      <c r="D5" s="16">
        <v>-36.49585162</v>
      </c>
      <c r="E5" s="12">
        <f>D5/$D$3</f>
        <v>-0.009250739222701261</v>
      </c>
      <c r="F5" s="17">
        <f>D5-B5</f>
        <v>-2.766071370000006</v>
      </c>
      <c r="G5" s="18">
        <f>D5/B5-1</f>
        <v>0.08200680080031075</v>
      </c>
    </row>
    <row r="6" spans="1:7" ht="12.75">
      <c r="A6" s="15" t="s">
        <v>9</v>
      </c>
      <c r="B6" s="19">
        <v>4.41179447</v>
      </c>
      <c r="C6" s="12">
        <f>B6/$B$3</f>
        <v>0.003295784087764886</v>
      </c>
      <c r="D6" s="19">
        <v>1.2136502599999999</v>
      </c>
      <c r="E6" s="12">
        <f>D6/$D$3</f>
        <v>0.0003076284444523282</v>
      </c>
      <c r="F6" s="20">
        <f>D6-B6</f>
        <v>-3.1981442100000006</v>
      </c>
      <c r="G6" s="18">
        <f>D6/B6-1</f>
        <v>-0.7249077969853841</v>
      </c>
    </row>
    <row r="7" spans="1:13" s="21" customFormat="1" ht="12.75">
      <c r="A7" s="22" t="s">
        <v>60</v>
      </c>
      <c r="B7" s="23">
        <f>SUM(B3:B6)</f>
        <v>178.49057912000018</v>
      </c>
      <c r="C7" s="24">
        <f>B7/$B$3</f>
        <v>0.13333948679609184</v>
      </c>
      <c r="D7" s="23">
        <f>SUM(D3:D6)</f>
        <v>201.3999880200002</v>
      </c>
      <c r="E7" s="24">
        <f>D7/$D$3</f>
        <v>0.05104960388449156</v>
      </c>
      <c r="F7" s="25">
        <f>D7-B7</f>
        <v>22.909408900000017</v>
      </c>
      <c r="G7" s="26">
        <f>D7/B7-1</f>
        <v>0.1283508015546182</v>
      </c>
      <c r="M7" s="99"/>
    </row>
    <row r="10" spans="1:5" ht="12.75">
      <c r="A10" s="111" t="s">
        <v>52</v>
      </c>
      <c r="B10" s="173">
        <f>B2</f>
        <v>44286</v>
      </c>
      <c r="C10" s="173">
        <f>D2</f>
        <v>44651</v>
      </c>
      <c r="D10" s="114" t="s">
        <v>53</v>
      </c>
      <c r="E10" s="116" t="s">
        <v>54</v>
      </c>
    </row>
    <row r="11" spans="1:5" ht="12.75">
      <c r="A11" s="10" t="s">
        <v>55</v>
      </c>
      <c r="B11" s="100">
        <v>2056.658</v>
      </c>
      <c r="C11" s="100">
        <v>2091.0119999999997</v>
      </c>
      <c r="D11" s="13">
        <f>C11-B11</f>
        <v>34.353999999999814</v>
      </c>
      <c r="E11" s="101">
        <f>C11/B11-1</f>
        <v>0.01670379810352518</v>
      </c>
    </row>
    <row r="12" spans="1:5" ht="12.75">
      <c r="A12" s="15" t="s">
        <v>56</v>
      </c>
      <c r="B12" s="68">
        <v>1199.0182583913697</v>
      </c>
      <c r="C12" s="68">
        <v>1177.936766129804</v>
      </c>
      <c r="D12" s="31">
        <f>C12-B12</f>
        <v>-21.0814922615657</v>
      </c>
      <c r="E12" s="32">
        <f>C12/B12-1</f>
        <v>-0.01758229460979943</v>
      </c>
    </row>
    <row r="13" spans="1:5" ht="12.75">
      <c r="A13" s="15" t="s">
        <v>91</v>
      </c>
      <c r="B13" s="68">
        <v>4944.757569524983</v>
      </c>
      <c r="C13" s="68">
        <v>5372.642238</v>
      </c>
      <c r="D13" s="31">
        <f>C13-B13</f>
        <v>427.88466847501695</v>
      </c>
      <c r="E13" s="29">
        <f>C13/B13-1</f>
        <v>0.08653299225671063</v>
      </c>
    </row>
    <row r="14" spans="1:5" ht="12.75">
      <c r="A14" s="102" t="s">
        <v>88</v>
      </c>
      <c r="B14" s="103">
        <v>3462</v>
      </c>
      <c r="C14" s="103">
        <v>3609</v>
      </c>
      <c r="D14" s="104">
        <f>C14-B14</f>
        <v>147</v>
      </c>
      <c r="E14" s="105">
        <f>C14/B14-1</f>
        <v>0.042461005199306845</v>
      </c>
    </row>
    <row r="15" spans="1:5" ht="12.75">
      <c r="A15" s="33" t="s">
        <v>90</v>
      </c>
      <c r="B15" s="106">
        <v>238.06893407857658</v>
      </c>
      <c r="C15" s="106">
        <v>246.45274509796303</v>
      </c>
      <c r="D15" s="107">
        <f>C15-B15</f>
        <v>8.383811019386457</v>
      </c>
      <c r="E15" s="36">
        <f>C15/B15-1</f>
        <v>0.0352158968234777</v>
      </c>
    </row>
    <row r="16" spans="1:5" ht="12.75">
      <c r="A16" s="108"/>
      <c r="B16" s="27"/>
      <c r="C16" s="27"/>
      <c r="D16" s="28"/>
      <c r="E16" s="109"/>
    </row>
    <row r="18" spans="1:5" ht="12.75">
      <c r="A18" s="117" t="s">
        <v>61</v>
      </c>
      <c r="B18" s="173">
        <f>B10</f>
        <v>44286</v>
      </c>
      <c r="C18" s="173">
        <f>C10</f>
        <v>44651</v>
      </c>
      <c r="D18" s="114" t="s">
        <v>53</v>
      </c>
      <c r="E18" s="116" t="s">
        <v>54</v>
      </c>
    </row>
    <row r="19" spans="1:5" ht="12.75">
      <c r="A19" s="10" t="s">
        <v>62</v>
      </c>
      <c r="B19" s="85">
        <f>B7</f>
        <v>178.49057912000018</v>
      </c>
      <c r="C19" s="85">
        <f>D7</f>
        <v>201.3999880200002</v>
      </c>
      <c r="D19" s="13">
        <f>C19-B19</f>
        <v>22.909408900000017</v>
      </c>
      <c r="E19" s="76">
        <f>C19/B19-1</f>
        <v>0.1283508015546182</v>
      </c>
    </row>
    <row r="20" spans="1:5" ht="12.75">
      <c r="A20" s="15" t="s">
        <v>63</v>
      </c>
      <c r="B20" s="30">
        <v>362</v>
      </c>
      <c r="C20" s="30">
        <v>374</v>
      </c>
      <c r="D20" s="31">
        <f>C20-B20</f>
        <v>12</v>
      </c>
      <c r="E20" s="29">
        <f>C20/B20-1</f>
        <v>0.03314917127071815</v>
      </c>
    </row>
    <row r="21" spans="1:5" ht="12.75">
      <c r="A21" s="89" t="s">
        <v>64</v>
      </c>
      <c r="B21" s="90">
        <f>B19/B20</f>
        <v>0.49306789812154744</v>
      </c>
      <c r="C21" s="90">
        <f>C19/C20</f>
        <v>0.5385026417647064</v>
      </c>
      <c r="D21" s="110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9" customWidth="1"/>
    <col min="8" max="16384" width="9.140625" style="9" customWidth="1"/>
  </cols>
  <sheetData>
    <row r="2" spans="1:7" ht="12.75">
      <c r="A2" s="92" t="s">
        <v>97</v>
      </c>
      <c r="B2" s="174">
        <v>44286</v>
      </c>
      <c r="C2" s="93" t="s">
        <v>57</v>
      </c>
      <c r="D2" s="174">
        <v>44651</v>
      </c>
      <c r="E2" s="94" t="s">
        <v>57</v>
      </c>
      <c r="F2" s="95" t="s">
        <v>53</v>
      </c>
      <c r="G2" s="96" t="s">
        <v>54</v>
      </c>
    </row>
    <row r="3" spans="1:7" s="21" customFormat="1" ht="12.75">
      <c r="A3" s="10" t="s">
        <v>58</v>
      </c>
      <c r="B3" s="11">
        <v>590.6365902499999</v>
      </c>
      <c r="C3" s="12">
        <f>B3/$B$3</f>
        <v>1</v>
      </c>
      <c r="D3" s="11">
        <v>1026.18225154</v>
      </c>
      <c r="E3" s="12">
        <f>D3/$D$3</f>
        <v>1</v>
      </c>
      <c r="F3" s="13">
        <f>+ROUND(D3,1)-ROUND(B3,1)</f>
        <v>435.6</v>
      </c>
      <c r="G3" s="76">
        <f>IF(B3&lt;&gt;0,F3/B3,0)</f>
        <v>0.7375093368591045</v>
      </c>
    </row>
    <row r="4" spans="1:7" ht="12.75">
      <c r="A4" s="15" t="s">
        <v>59</v>
      </c>
      <c r="B4" s="16">
        <v>-534.02326015</v>
      </c>
      <c r="C4" s="12">
        <f>B4/$B$3</f>
        <v>-0.90414862364684</v>
      </c>
      <c r="D4" s="16">
        <v>-986.7267303</v>
      </c>
      <c r="E4" s="12">
        <f>D4/$D$3</f>
        <v>-0.961551156063371</v>
      </c>
      <c r="F4" s="17">
        <f>+ROUND(D4,1)-ROUND(B4,1)</f>
        <v>-452.70000000000005</v>
      </c>
      <c r="G4" s="18">
        <f>IF(B4&lt;&gt;0,F4/B4,0)</f>
        <v>0.8477158838977212</v>
      </c>
    </row>
    <row r="5" spans="1:7" ht="12.75">
      <c r="A5" s="15" t="s">
        <v>6</v>
      </c>
      <c r="B5" s="16">
        <v>-12.07194113</v>
      </c>
      <c r="C5" s="12">
        <f>B5/$B$3</f>
        <v>-0.02043886431907357</v>
      </c>
      <c r="D5" s="16">
        <v>-11.69937914</v>
      </c>
      <c r="E5" s="12">
        <f>D5/$D$3</f>
        <v>-0.011400878472067362</v>
      </c>
      <c r="F5" s="17">
        <f>+ROUND(D5,1)-ROUND(B5,1)</f>
        <v>0.40000000000000036</v>
      </c>
      <c r="G5" s="18">
        <f>IF(B5&lt;&gt;0,F5/B5,0)</f>
        <v>-0.03313468776002889</v>
      </c>
    </row>
    <row r="6" spans="1:7" ht="12.75">
      <c r="A6" s="15" t="s">
        <v>9</v>
      </c>
      <c r="B6" s="19">
        <v>2.6774486700000004</v>
      </c>
      <c r="C6" s="12">
        <f>B6/$B$3</f>
        <v>0.0045331574680578315</v>
      </c>
      <c r="D6" s="19">
        <v>2.68517631</v>
      </c>
      <c r="E6" s="12">
        <f>D6/$D$3</f>
        <v>0.002616666099974283</v>
      </c>
      <c r="F6" s="17">
        <f>+ROUND(D6,1)-ROUND(B6,1)</f>
        <v>0</v>
      </c>
      <c r="G6" s="18">
        <f>IF(B6&lt;&gt;0,F6/B6,0)</f>
        <v>0</v>
      </c>
    </row>
    <row r="7" spans="1:7" s="21" customFormat="1" ht="12.75">
      <c r="A7" s="22" t="s">
        <v>60</v>
      </c>
      <c r="B7" s="84">
        <f>SUM(B3:B6)</f>
        <v>47.218837639999876</v>
      </c>
      <c r="C7" s="24">
        <f>B7/$B$3</f>
        <v>0.07994566950214423</v>
      </c>
      <c r="D7" s="84">
        <f>SUM(D3:D6)</f>
        <v>30.44131840999994</v>
      </c>
      <c r="E7" s="24">
        <f>D7/$D$3</f>
        <v>0.029664631564535842</v>
      </c>
      <c r="F7" s="25">
        <f>+ROUND(D7,1)-ROUND(B7,1)</f>
        <v>-16.800000000000004</v>
      </c>
      <c r="G7" s="183">
        <f>IF(B7&lt;&gt;0,F7/B7,0)</f>
        <v>-0.3557902066138206</v>
      </c>
    </row>
    <row r="10" spans="1:5" ht="12.75">
      <c r="A10" s="92" t="s">
        <v>52</v>
      </c>
      <c r="B10" s="174">
        <f>B2</f>
        <v>44286</v>
      </c>
      <c r="C10" s="174">
        <f>D2</f>
        <v>44651</v>
      </c>
      <c r="D10" s="95" t="s">
        <v>53</v>
      </c>
      <c r="E10" s="97" t="s">
        <v>54</v>
      </c>
    </row>
    <row r="11" spans="1:5" ht="12.75">
      <c r="A11" s="10" t="s">
        <v>55</v>
      </c>
      <c r="B11" s="100">
        <v>1315.5879999999997</v>
      </c>
      <c r="C11" s="100">
        <v>1385.661</v>
      </c>
      <c r="D11" s="13">
        <f>C11-B11</f>
        <v>70.07300000000032</v>
      </c>
      <c r="E11" s="76">
        <f>C11/B11-1</f>
        <v>0.053263635727902825</v>
      </c>
    </row>
    <row r="12" spans="1:5" ht="12.75">
      <c r="A12" s="15" t="s">
        <v>85</v>
      </c>
      <c r="B12" s="51">
        <v>2691.0899104896316</v>
      </c>
      <c r="C12" s="51">
        <v>2695.2427096201804</v>
      </c>
      <c r="D12" s="31">
        <f>C12-B12</f>
        <v>4.1527991305488285</v>
      </c>
      <c r="E12" s="60">
        <f>C12/B12-1</f>
        <v>0.0015431662518452516</v>
      </c>
    </row>
    <row r="13" spans="1:5" ht="12.75">
      <c r="A13" s="33" t="s">
        <v>86</v>
      </c>
      <c r="B13" s="86">
        <v>687.8307271947758</v>
      </c>
      <c r="C13" s="86">
        <v>697.3752570212982</v>
      </c>
      <c r="D13" s="73">
        <f>C13-B13</f>
        <v>9.544529826522421</v>
      </c>
      <c r="E13" s="87">
        <f>C13/B13-1</f>
        <v>0.013876277184429409</v>
      </c>
    </row>
    <row r="15" ht="12.75">
      <c r="G15" s="9" t="s">
        <v>110</v>
      </c>
    </row>
    <row r="16" spans="1:5" ht="12.75">
      <c r="A16" s="98" t="s">
        <v>61</v>
      </c>
      <c r="B16" s="174">
        <f>B10</f>
        <v>44286</v>
      </c>
      <c r="C16" s="174">
        <f>C10</f>
        <v>44651</v>
      </c>
      <c r="D16" s="95" t="s">
        <v>53</v>
      </c>
      <c r="E16" s="97" t="s">
        <v>54</v>
      </c>
    </row>
    <row r="17" spans="1:5" s="21" customFormat="1" ht="12.75">
      <c r="A17" s="10" t="s">
        <v>62</v>
      </c>
      <c r="B17" s="37">
        <f>B7</f>
        <v>47.218837639999876</v>
      </c>
      <c r="C17" s="88">
        <f>D7</f>
        <v>30.44131840999994</v>
      </c>
      <c r="D17" s="13">
        <f>C17-B17</f>
        <v>-16.777519229999935</v>
      </c>
      <c r="E17" s="58">
        <f>G7</f>
        <v>-0.3557902066138206</v>
      </c>
    </row>
    <row r="18" spans="1:5" ht="12.75">
      <c r="A18" s="15" t="s">
        <v>63</v>
      </c>
      <c r="B18" s="38">
        <f>+GAS!B20</f>
        <v>362</v>
      </c>
      <c r="C18" s="38">
        <f>+GAS!C20</f>
        <v>374</v>
      </c>
      <c r="D18" s="20">
        <f>C18-B18</f>
        <v>12</v>
      </c>
      <c r="E18" s="69">
        <f>C18/B18-1</f>
        <v>0.03314917127071815</v>
      </c>
    </row>
    <row r="19" spans="1:5" ht="12.75">
      <c r="A19" s="89" t="s">
        <v>64</v>
      </c>
      <c r="B19" s="90">
        <f>B17/B18</f>
        <v>0.1304387780110494</v>
      </c>
      <c r="C19" s="90">
        <f>C17/C18</f>
        <v>0.08139389949197845</v>
      </c>
      <c r="D19" s="91"/>
      <c r="E19" s="41"/>
    </row>
    <row r="26" ht="12.75">
      <c r="G26" s="9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D7 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9" customWidth="1"/>
    <col min="8" max="16384" width="9.140625" style="9" customWidth="1"/>
  </cols>
  <sheetData>
    <row r="2" spans="1:7" ht="12.75">
      <c r="A2" s="77" t="s">
        <v>97</v>
      </c>
      <c r="B2" s="131">
        <v>44286</v>
      </c>
      <c r="C2" s="78" t="s">
        <v>57</v>
      </c>
      <c r="D2" s="131">
        <v>44651</v>
      </c>
      <c r="E2" s="79" t="s">
        <v>57</v>
      </c>
      <c r="F2" s="80" t="s">
        <v>53</v>
      </c>
      <c r="G2" s="81" t="s">
        <v>54</v>
      </c>
    </row>
    <row r="3" spans="1:7" s="21" customFormat="1" ht="12.75">
      <c r="A3" s="10" t="s">
        <v>58</v>
      </c>
      <c r="B3" s="11">
        <v>209.76563381</v>
      </c>
      <c r="C3" s="12">
        <f>B3/$B$3</f>
        <v>1</v>
      </c>
      <c r="D3" s="11">
        <v>225.48570508999998</v>
      </c>
      <c r="E3" s="12">
        <f>D3/$D$3</f>
        <v>1</v>
      </c>
      <c r="F3" s="13">
        <f>D3-B3</f>
        <v>15.720071279999985</v>
      </c>
      <c r="G3" s="14">
        <f>D3/B3-1</f>
        <v>0.07494111878325493</v>
      </c>
    </row>
    <row r="4" spans="1:7" ht="12.75">
      <c r="A4" s="15" t="s">
        <v>59</v>
      </c>
      <c r="B4" s="16">
        <v>-110.6865841</v>
      </c>
      <c r="C4" s="12">
        <f>B4/$B$3</f>
        <v>-0.5276678647955122</v>
      </c>
      <c r="D4" s="16">
        <v>-125.69607581999999</v>
      </c>
      <c r="E4" s="12">
        <f>D4/$D$3</f>
        <v>-0.5574458734305568</v>
      </c>
      <c r="F4" s="17">
        <f>D4-B4</f>
        <v>-15.009491719999986</v>
      </c>
      <c r="G4" s="18">
        <f>D4/B4-1</f>
        <v>0.13560353173822426</v>
      </c>
    </row>
    <row r="5" spans="1:7" ht="12.75">
      <c r="A5" s="15" t="s">
        <v>6</v>
      </c>
      <c r="B5" s="16">
        <v>-45.21816740999999</v>
      </c>
      <c r="C5" s="12">
        <f>B5/$B$3</f>
        <v>-0.21556518381346193</v>
      </c>
      <c r="D5" s="16">
        <v>-45.17026186</v>
      </c>
      <c r="E5" s="12">
        <f>D5/$D$3</f>
        <v>-0.20032428149700582</v>
      </c>
      <c r="F5" s="17">
        <f>+ROUND(D5,1)-ROUND(B5,1)</f>
        <v>0</v>
      </c>
      <c r="G5" s="18">
        <f>IF(B5&lt;&gt;0,F5/B5,0)</f>
        <v>0</v>
      </c>
    </row>
    <row r="6" spans="1:7" ht="12.75">
      <c r="A6" s="15" t="s">
        <v>9</v>
      </c>
      <c r="B6" s="19">
        <v>1.18286566</v>
      </c>
      <c r="C6" s="12">
        <f>B6/$B$3</f>
        <v>0.005638986894637887</v>
      </c>
      <c r="D6" s="19">
        <v>0.86545916</v>
      </c>
      <c r="E6" s="12">
        <f>D6/$D$3</f>
        <v>0.003838199675028455</v>
      </c>
      <c r="F6" s="17">
        <f>+ROUND(D6,1)-ROUND(B6,1)</f>
        <v>-0.29999999999999993</v>
      </c>
      <c r="G6" s="18">
        <f>IF(B6&lt;&gt;0,F6/B6,0)</f>
        <v>-0.25362136220946674</v>
      </c>
    </row>
    <row r="7" spans="1:7" s="21" customFormat="1" ht="12.75">
      <c r="A7" s="22" t="s">
        <v>60</v>
      </c>
      <c r="B7" s="23">
        <f>SUM(B3:B6)</f>
        <v>55.04374796</v>
      </c>
      <c r="C7" s="24">
        <f>B7/$B$3</f>
        <v>0.2624059382856637</v>
      </c>
      <c r="D7" s="23">
        <f>SUM(D3:D6)</f>
        <v>55.484826569999996</v>
      </c>
      <c r="E7" s="24">
        <f>D7/$D$3</f>
        <v>0.24606804474746583</v>
      </c>
      <c r="F7" s="25">
        <f>+ROUND(D7,1)-ROUND(B7,1)</f>
        <v>0.5</v>
      </c>
      <c r="G7" s="26">
        <f>IF(B7&lt;&gt;0,F7/B7,0)</f>
        <v>0.009083683770286633</v>
      </c>
    </row>
    <row r="10" spans="1:5" ht="12.75">
      <c r="A10" s="77" t="s">
        <v>52</v>
      </c>
      <c r="B10" s="131">
        <f>B2</f>
        <v>44286</v>
      </c>
      <c r="C10" s="131">
        <f>D2</f>
        <v>44651</v>
      </c>
      <c r="D10" s="80" t="s">
        <v>53</v>
      </c>
      <c r="E10" s="82" t="s">
        <v>54</v>
      </c>
    </row>
    <row r="11" spans="1:5" ht="12.75">
      <c r="A11" s="15" t="s">
        <v>65</v>
      </c>
      <c r="B11" s="68">
        <v>1472.082</v>
      </c>
      <c r="C11" s="68">
        <v>1479.8360000000002</v>
      </c>
      <c r="D11" s="31">
        <f>C11-B11</f>
        <v>7.754000000000133</v>
      </c>
      <c r="E11" s="69">
        <f>C11/B11-1</f>
        <v>0.005267369616638318</v>
      </c>
    </row>
    <row r="12" spans="1:5" ht="12.75">
      <c r="A12" s="15" t="s">
        <v>87</v>
      </c>
      <c r="B12" s="27"/>
      <c r="C12" s="27"/>
      <c r="D12" s="31"/>
      <c r="E12" s="69"/>
    </row>
    <row r="13" spans="1:5" ht="12.75">
      <c r="A13" s="70" t="s">
        <v>66</v>
      </c>
      <c r="B13" s="30">
        <v>65.40741058012216</v>
      </c>
      <c r="C13" s="30">
        <v>66.90795824224666</v>
      </c>
      <c r="D13" s="31">
        <f>C13-B13</f>
        <v>1.5005476621245037</v>
      </c>
      <c r="E13" s="69">
        <f>C13/B13-1</f>
        <v>0.022941554310369483</v>
      </c>
    </row>
    <row r="14" spans="1:5" ht="12.75">
      <c r="A14" s="70" t="s">
        <v>67</v>
      </c>
      <c r="B14" s="30">
        <v>55.52471006056935</v>
      </c>
      <c r="C14" s="30">
        <v>55.52514205915293</v>
      </c>
      <c r="D14" s="31">
        <f>C14-B14</f>
        <v>0.0004319985835792295</v>
      </c>
      <c r="E14" s="69">
        <f>C14/B14-1</f>
        <v>7.780294270842703E-06</v>
      </c>
    </row>
    <row r="15" spans="1:5" ht="12.75">
      <c r="A15" s="71" t="s">
        <v>68</v>
      </c>
      <c r="B15" s="72">
        <v>54.5155545130242</v>
      </c>
      <c r="C15" s="72">
        <v>54.74425785711261</v>
      </c>
      <c r="D15" s="73">
        <f>C15-B15</f>
        <v>0.22870334408840876</v>
      </c>
      <c r="E15" s="74">
        <f>C15/B15-1</f>
        <v>0.00419519430979598</v>
      </c>
    </row>
    <row r="18" spans="1:10" ht="12.75">
      <c r="A18" s="83" t="s">
        <v>61</v>
      </c>
      <c r="B18" s="131">
        <f>B10</f>
        <v>44286</v>
      </c>
      <c r="C18" s="131">
        <f>C10</f>
        <v>44651</v>
      </c>
      <c r="D18" s="80" t="s">
        <v>53</v>
      </c>
      <c r="E18" s="82" t="s">
        <v>54</v>
      </c>
      <c r="J18" s="75"/>
    </row>
    <row r="19" spans="1:5" s="21" customFormat="1" ht="12.75">
      <c r="A19" s="10" t="s">
        <v>62</v>
      </c>
      <c r="B19" s="37">
        <f>B7</f>
        <v>55.04374796</v>
      </c>
      <c r="C19" s="37">
        <f>D7</f>
        <v>55.484826569999996</v>
      </c>
      <c r="D19" s="13">
        <f>C19-B19</f>
        <v>0.44107860999999815</v>
      </c>
      <c r="E19" s="14">
        <f>C19/B19-1</f>
        <v>0.008013237222155078</v>
      </c>
    </row>
    <row r="20" spans="1:5" ht="12.75">
      <c r="A20" s="15" t="s">
        <v>63</v>
      </c>
      <c r="B20" s="38">
        <f>+'E.E.'!B18</f>
        <v>362</v>
      </c>
      <c r="C20" s="38">
        <f>+'E.E.'!C18</f>
        <v>374</v>
      </c>
      <c r="D20" s="28">
        <f>C20-B20</f>
        <v>12</v>
      </c>
      <c r="E20" s="29">
        <f>C20/B20-1</f>
        <v>0.03314917127071815</v>
      </c>
    </row>
    <row r="21" spans="1:5" ht="12.75">
      <c r="A21" s="89" t="s">
        <v>64</v>
      </c>
      <c r="B21" s="90">
        <f>B19/B20</f>
        <v>0.1520545523756906</v>
      </c>
      <c r="C21" s="90">
        <f>C19/C20</f>
        <v>0.14835515125668447</v>
      </c>
      <c r="D21" s="40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4:E5" evalError="1"/>
    <ignoredError sqref="C7" formula="1" formulaRange="1"/>
    <ignoredError sqref="D7 B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9" customWidth="1"/>
    <col min="8" max="16384" width="9.140625" style="9" customWidth="1"/>
  </cols>
  <sheetData>
    <row r="2" spans="1:7" ht="12.75">
      <c r="A2" s="61" t="s">
        <v>97</v>
      </c>
      <c r="B2" s="175">
        <v>44286</v>
      </c>
      <c r="C2" s="62" t="s">
        <v>57</v>
      </c>
      <c r="D2" s="175">
        <v>44651</v>
      </c>
      <c r="E2" s="63" t="s">
        <v>57</v>
      </c>
      <c r="F2" s="64" t="s">
        <v>53</v>
      </c>
      <c r="G2" s="65" t="s">
        <v>54</v>
      </c>
    </row>
    <row r="3" spans="1:7" s="21" customFormat="1" ht="12.75">
      <c r="A3" s="10" t="s">
        <v>58</v>
      </c>
      <c r="B3" s="11">
        <v>302.9495025</v>
      </c>
      <c r="C3" s="12">
        <f>B3/$B$3</f>
        <v>1</v>
      </c>
      <c r="D3" s="11">
        <v>364.46209657</v>
      </c>
      <c r="E3" s="12">
        <f>D3/$D$3</f>
        <v>1</v>
      </c>
      <c r="F3" s="13">
        <f>+ROUND(D3,1)-ROUND(B3,1)</f>
        <v>61.60000000000002</v>
      </c>
      <c r="G3" s="14">
        <f>IF(B3&lt;&gt;0,F3/B3,0)</f>
        <v>0.20333421739156024</v>
      </c>
    </row>
    <row r="4" spans="1:7" ht="12.75">
      <c r="A4" s="15" t="s">
        <v>59</v>
      </c>
      <c r="B4" s="16">
        <v>-183.11650444</v>
      </c>
      <c r="C4" s="12">
        <f>B4/$B$3</f>
        <v>-0.6044456350939214</v>
      </c>
      <c r="D4" s="16">
        <v>-231.83790662</v>
      </c>
      <c r="E4" s="12">
        <f>D4/$D$3</f>
        <v>-0.6361097870035226</v>
      </c>
      <c r="F4" s="17">
        <f>+ROUND(D4,1)-ROUND(B4,1)</f>
        <v>-48.70000000000002</v>
      </c>
      <c r="G4" s="18">
        <f>IF(B4&lt;&gt;0,F4/B4,0)</f>
        <v>0.26595090458357384</v>
      </c>
    </row>
    <row r="5" spans="1:7" ht="12.75">
      <c r="A5" s="15" t="s">
        <v>6</v>
      </c>
      <c r="B5" s="16">
        <v>-53.632113939999996</v>
      </c>
      <c r="C5" s="12">
        <f>B5/$B$3</f>
        <v>-0.17703318043904032</v>
      </c>
      <c r="D5" s="16">
        <v>-55.63153673</v>
      </c>
      <c r="E5" s="12">
        <f>D5/$D$3</f>
        <v>-0.15264011608766892</v>
      </c>
      <c r="F5" s="17">
        <f>+ROUND(D5,1)-ROUND(B5,1)</f>
        <v>-2</v>
      </c>
      <c r="G5" s="18">
        <f>IF(B5&lt;&gt;0,F5/B5,0)</f>
        <v>0.037291090226976055</v>
      </c>
    </row>
    <row r="6" spans="1:7" ht="12.75">
      <c r="A6" s="15" t="s">
        <v>9</v>
      </c>
      <c r="B6" s="19">
        <v>4.6152710500000005</v>
      </c>
      <c r="C6" s="12">
        <f>B6/$B$3</f>
        <v>0.015234456607170037</v>
      </c>
      <c r="D6" s="19">
        <v>1.87644505</v>
      </c>
      <c r="E6" s="12">
        <f>D6/$D$3</f>
        <v>0.005148532776547869</v>
      </c>
      <c r="F6" s="17">
        <f>+ROUND(D6,1)-ROUND(B6,1)</f>
        <v>-2.6999999999999997</v>
      </c>
      <c r="G6" s="18">
        <f>IF(B6&lt;&gt;0,F6/B6,0)</f>
        <v>-0.5850143947666951</v>
      </c>
    </row>
    <row r="7" spans="1:7" s="21" customFormat="1" ht="12.75">
      <c r="A7" s="22" t="s">
        <v>60</v>
      </c>
      <c r="B7" s="50">
        <f>SUM(B3:B6)</f>
        <v>70.81615517</v>
      </c>
      <c r="C7" s="24">
        <f>B7/$B$3</f>
        <v>0.2337556410742084</v>
      </c>
      <c r="D7" s="50">
        <f>SUM(D3:D6)</f>
        <v>78.86909827000002</v>
      </c>
      <c r="E7" s="24">
        <f>D7/$D$3</f>
        <v>0.21639862968535636</v>
      </c>
      <c r="F7" s="25">
        <f>+ROUND(D7,1)-ROUND(B7,1)</f>
        <v>8.100000000000009</v>
      </c>
      <c r="G7" s="26">
        <f>IF(B7&lt;&gt;0,F7/B7,0)</f>
        <v>0.11438068023539676</v>
      </c>
    </row>
    <row r="9" spans="1:7" ht="12.75">
      <c r="A9" s="61" t="s">
        <v>98</v>
      </c>
      <c r="B9" s="175">
        <f>B2</f>
        <v>44286</v>
      </c>
      <c r="C9" s="62" t="s">
        <v>57</v>
      </c>
      <c r="D9" s="175">
        <f>D2</f>
        <v>44651</v>
      </c>
      <c r="E9" s="63" t="s">
        <v>57</v>
      </c>
      <c r="F9" s="64" t="s">
        <v>53</v>
      </c>
      <c r="G9" s="65" t="s">
        <v>54</v>
      </c>
    </row>
    <row r="10" spans="1:7" ht="12.75">
      <c r="A10" s="15" t="s">
        <v>69</v>
      </c>
      <c r="B10" s="51">
        <v>522.2548039999995</v>
      </c>
      <c r="C10" s="52">
        <f>B10/$B$13</f>
        <v>0.30097740968656966</v>
      </c>
      <c r="D10" s="51">
        <v>514.476791</v>
      </c>
      <c r="E10" s="52">
        <f>D10/$D$13</f>
        <v>0.29997737572939887</v>
      </c>
      <c r="F10" s="31">
        <f>D10-B10</f>
        <v>-7.778012999999419</v>
      </c>
      <c r="G10" s="18">
        <f>D10/B10-1</f>
        <v>-0.014893138254405414</v>
      </c>
    </row>
    <row r="11" spans="1:7" ht="12.75">
      <c r="A11" s="15" t="s">
        <v>70</v>
      </c>
      <c r="B11" s="51">
        <v>626.1605869999987</v>
      </c>
      <c r="C11" s="52">
        <f>B11/$B$13</f>
        <v>0.3608587036053033</v>
      </c>
      <c r="D11" s="51">
        <v>644.2297390000002</v>
      </c>
      <c r="E11" s="52">
        <f aca="true" t="shared" si="0" ref="E11:E20">D11/$D$13</f>
        <v>0.37563277849020715</v>
      </c>
      <c r="F11" s="31">
        <f aca="true" t="shared" si="1" ref="F11:F20">D11-B11</f>
        <v>18.06915200000151</v>
      </c>
      <c r="G11" s="18">
        <f aca="true" t="shared" si="2" ref="G11:G20">D11/B11-1</f>
        <v>0.028857057398921748</v>
      </c>
    </row>
    <row r="12" spans="1:7" ht="12.75">
      <c r="A12" s="15" t="s">
        <v>71</v>
      </c>
      <c r="B12" s="51">
        <v>586.780631</v>
      </c>
      <c r="C12" s="52">
        <f>B12/$B$13</f>
        <v>0.33816388670812697</v>
      </c>
      <c r="D12" s="51">
        <v>556.345446</v>
      </c>
      <c r="E12" s="52">
        <f t="shared" si="0"/>
        <v>0.3243898457803939</v>
      </c>
      <c r="F12" s="31">
        <f t="shared" si="1"/>
        <v>-30.435184999999933</v>
      </c>
      <c r="G12" s="18">
        <f t="shared" si="2"/>
        <v>-0.05186808049224778</v>
      </c>
    </row>
    <row r="13" spans="1:7" s="21" customFormat="1" ht="12.75">
      <c r="A13" s="22" t="s">
        <v>72</v>
      </c>
      <c r="B13" s="53">
        <f>SUM(B10:B12)</f>
        <v>1735.1960219999983</v>
      </c>
      <c r="C13" s="54">
        <f>B13/$B$13</f>
        <v>1</v>
      </c>
      <c r="D13" s="53">
        <f>SUM(D10:D12)</f>
        <v>1715.0519760000004</v>
      </c>
      <c r="E13" s="54">
        <f t="shared" si="0"/>
        <v>1</v>
      </c>
      <c r="F13" s="25">
        <f t="shared" si="1"/>
        <v>-20.144045999997843</v>
      </c>
      <c r="G13" s="55">
        <f t="shared" si="2"/>
        <v>-0.0116090895464247</v>
      </c>
    </row>
    <row r="14" spans="1:7" ht="12.75">
      <c r="A14" s="15" t="s">
        <v>73</v>
      </c>
      <c r="B14" s="51">
        <v>160.49020099999993</v>
      </c>
      <c r="C14" s="52">
        <f>B14/$B$20</f>
        <v>0.09249110703643611</v>
      </c>
      <c r="D14" s="51">
        <v>162.51136400000001</v>
      </c>
      <c r="E14" s="52">
        <f t="shared" si="0"/>
        <v>0.09475594108758367</v>
      </c>
      <c r="F14" s="31">
        <f t="shared" si="1"/>
        <v>2.0211630000000866</v>
      </c>
      <c r="G14" s="56">
        <f t="shared" si="2"/>
        <v>0.012593684769577118</v>
      </c>
    </row>
    <row r="15" spans="1:7" ht="12.75">
      <c r="A15" s="15" t="s">
        <v>74</v>
      </c>
      <c r="B15" s="51">
        <v>307.60525599999977</v>
      </c>
      <c r="C15" s="52">
        <f aca="true" t="shared" si="3" ref="C15:C20">B15/$B$20</f>
        <v>0.17727406707943696</v>
      </c>
      <c r="D15" s="51">
        <v>295.703067</v>
      </c>
      <c r="E15" s="52">
        <f t="shared" si="0"/>
        <v>0.17241638803837622</v>
      </c>
      <c r="F15" s="31">
        <f t="shared" si="1"/>
        <v>-11.902188999999794</v>
      </c>
      <c r="G15" s="56">
        <f t="shared" si="2"/>
        <v>-0.03869306121349181</v>
      </c>
    </row>
    <row r="16" spans="1:7" ht="12.75">
      <c r="A16" s="15" t="s">
        <v>75</v>
      </c>
      <c r="B16" s="51">
        <v>130.85890599999996</v>
      </c>
      <c r="C16" s="52">
        <f t="shared" si="3"/>
        <v>0.07541448017450568</v>
      </c>
      <c r="D16" s="51">
        <v>133.685674</v>
      </c>
      <c r="E16" s="52">
        <f t="shared" si="0"/>
        <v>0.077948467959434</v>
      </c>
      <c r="F16" s="31">
        <f t="shared" si="1"/>
        <v>2.826768000000044</v>
      </c>
      <c r="G16" s="56">
        <f t="shared" si="2"/>
        <v>0.02160164780836582</v>
      </c>
    </row>
    <row r="17" spans="1:7" ht="12.75">
      <c r="A17" s="15" t="s">
        <v>76</v>
      </c>
      <c r="B17" s="51">
        <v>123.78111000000004</v>
      </c>
      <c r="C17" s="52">
        <f t="shared" si="3"/>
        <v>0.0713355196938091</v>
      </c>
      <c r="D17" s="51">
        <v>109.487</v>
      </c>
      <c r="E17" s="52">
        <f t="shared" si="0"/>
        <v>0.06383888158034458</v>
      </c>
      <c r="F17" s="31">
        <f t="shared" si="1"/>
        <v>-14.294110000000046</v>
      </c>
      <c r="G17" s="56">
        <f t="shared" si="2"/>
        <v>-0.11547892889310851</v>
      </c>
    </row>
    <row r="18" spans="1:7" ht="12.75">
      <c r="A18" s="15" t="s">
        <v>77</v>
      </c>
      <c r="B18" s="51">
        <v>383.96068099999957</v>
      </c>
      <c r="C18" s="52">
        <f>B18/$B$20</f>
        <v>0.2212779859634787</v>
      </c>
      <c r="D18" s="51">
        <v>373.24789300000003</v>
      </c>
      <c r="E18" s="52">
        <f t="shared" si="0"/>
        <v>0.21763065972526535</v>
      </c>
      <c r="F18" s="31">
        <f t="shared" si="1"/>
        <v>-10.712787999999534</v>
      </c>
      <c r="G18" s="56">
        <f t="shared" si="2"/>
        <v>-0.027900742263762046</v>
      </c>
    </row>
    <row r="19" spans="1:7" ht="12.75">
      <c r="A19" s="15" t="s">
        <v>78</v>
      </c>
      <c r="B19" s="51">
        <v>628.4998679999986</v>
      </c>
      <c r="C19" s="52">
        <f t="shared" si="3"/>
        <v>0.36220684005233356</v>
      </c>
      <c r="D19" s="51">
        <v>640.4169779999999</v>
      </c>
      <c r="E19" s="52">
        <f t="shared" si="0"/>
        <v>0.37340966160899586</v>
      </c>
      <c r="F19" s="31">
        <f t="shared" si="1"/>
        <v>11.91711000000123</v>
      </c>
      <c r="G19" s="56">
        <f t="shared" si="2"/>
        <v>0.01896119729972834</v>
      </c>
    </row>
    <row r="20" spans="1:7" s="21" customFormat="1" ht="12.75">
      <c r="A20" s="22" t="s">
        <v>79</v>
      </c>
      <c r="B20" s="53">
        <f>SUM(B14:B19)</f>
        <v>1735.1960219999978</v>
      </c>
      <c r="C20" s="54">
        <f t="shared" si="3"/>
        <v>1</v>
      </c>
      <c r="D20" s="53">
        <f>SUM(D14:D19)</f>
        <v>1715.0519759999997</v>
      </c>
      <c r="E20" s="54">
        <f t="shared" si="0"/>
        <v>0.9999999999999996</v>
      </c>
      <c r="F20" s="25">
        <f t="shared" si="1"/>
        <v>-20.14404599999807</v>
      </c>
      <c r="G20" s="55">
        <f t="shared" si="2"/>
        <v>-0.011609089546424811</v>
      </c>
    </row>
    <row r="22" spans="1:5" ht="12.75">
      <c r="A22" s="66" t="s">
        <v>61</v>
      </c>
      <c r="B22" s="175">
        <f>B9</f>
        <v>44286</v>
      </c>
      <c r="C22" s="175">
        <f>D9</f>
        <v>44651</v>
      </c>
      <c r="D22" s="64" t="s">
        <v>53</v>
      </c>
      <c r="E22" s="67" t="s">
        <v>54</v>
      </c>
    </row>
    <row r="23" spans="1:5" s="21" customFormat="1" ht="12.75">
      <c r="A23" s="10" t="s">
        <v>62</v>
      </c>
      <c r="B23" s="57">
        <f>B7</f>
        <v>70.81615517</v>
      </c>
      <c r="C23" s="37">
        <f>D7</f>
        <v>78.86909827000002</v>
      </c>
      <c r="D23" s="13">
        <f>C23-B23</f>
        <v>8.052943100000022</v>
      </c>
      <c r="E23" s="58">
        <f>C23/B23-1</f>
        <v>0.113716186379623</v>
      </c>
    </row>
    <row r="24" spans="1:5" ht="12.75">
      <c r="A24" s="15" t="s">
        <v>63</v>
      </c>
      <c r="B24" s="38">
        <f>'Ciclo Idrico'!B20</f>
        <v>362</v>
      </c>
      <c r="C24" s="38">
        <f>'Ciclo Idrico'!C20</f>
        <v>374</v>
      </c>
      <c r="D24" s="59">
        <f>C24-B24</f>
        <v>12</v>
      </c>
      <c r="E24" s="60">
        <f>C24/B24-1</f>
        <v>0.03314917127071815</v>
      </c>
    </row>
    <row r="25" spans="1:5" ht="12.75">
      <c r="A25" s="33" t="s">
        <v>64</v>
      </c>
      <c r="B25" s="39">
        <f>B23/B24</f>
        <v>0.19562473803867403</v>
      </c>
      <c r="C25" s="39">
        <f>C23/C24</f>
        <v>0.2108799418983958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D7 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9" customWidth="1"/>
    <col min="8" max="16384" width="9.140625" style="9" customWidth="1"/>
  </cols>
  <sheetData>
    <row r="2" spans="1:7" ht="12.75">
      <c r="A2" s="43" t="s">
        <v>97</v>
      </c>
      <c r="B2" s="176">
        <v>44286</v>
      </c>
      <c r="C2" s="44" t="s">
        <v>57</v>
      </c>
      <c r="D2" s="176">
        <v>44651</v>
      </c>
      <c r="E2" s="45" t="s">
        <v>57</v>
      </c>
      <c r="F2" s="46" t="s">
        <v>53</v>
      </c>
      <c r="G2" s="47" t="s">
        <v>54</v>
      </c>
    </row>
    <row r="3" spans="1:7" ht="12.75">
      <c r="A3" s="10" t="s">
        <v>58</v>
      </c>
      <c r="B3" s="11">
        <v>39.75652041</v>
      </c>
      <c r="C3" s="12">
        <f>B3/$B$3</f>
        <v>1</v>
      </c>
      <c r="D3" s="11">
        <v>44.21724441999999</v>
      </c>
      <c r="E3" s="12">
        <f>D3/$D$3</f>
        <v>1</v>
      </c>
      <c r="F3" s="13">
        <f>+ROUND(D3,1)-ROUND(B3,1)</f>
        <v>4.400000000000006</v>
      </c>
      <c r="G3" s="14">
        <f>IF(B3&lt;&gt;0,F3/B3,0)</f>
        <v>0.11067366949179157</v>
      </c>
    </row>
    <row r="4" spans="1:7" ht="12.75">
      <c r="A4" s="15" t="s">
        <v>59</v>
      </c>
      <c r="B4" s="16">
        <v>-24.330202129999996</v>
      </c>
      <c r="C4" s="12">
        <f>B4/$B$3</f>
        <v>-0.6119801702736589</v>
      </c>
      <c r="D4" s="16">
        <v>-31.354967490000003</v>
      </c>
      <c r="E4" s="12">
        <f>D4/$D$3</f>
        <v>-0.7091117481716652</v>
      </c>
      <c r="F4" s="17">
        <f>+ROUND(D4,1)-ROUND(B4,1)</f>
        <v>-7.099999999999998</v>
      </c>
      <c r="G4" s="18">
        <f>IF(B4&lt;&gt;0,F4/B4,0)</f>
        <v>0.2918183729861187</v>
      </c>
    </row>
    <row r="5" spans="1:7" ht="12.75">
      <c r="A5" s="15" t="s">
        <v>6</v>
      </c>
      <c r="B5" s="16">
        <v>-5.44093665</v>
      </c>
      <c r="C5" s="12">
        <f>B5/$B$3</f>
        <v>-0.13685646011997155</v>
      </c>
      <c r="D5" s="16">
        <v>-5.48839848</v>
      </c>
      <c r="E5" s="12">
        <f>D5/$D$3</f>
        <v>-0.12412348512422296</v>
      </c>
      <c r="F5" s="17">
        <f>+ROUND(D5,1)-ROUND(B5,1)</f>
        <v>-0.09999999999999964</v>
      </c>
      <c r="G5" s="18">
        <f>IF(B5&lt;&gt;0,F5/B5,0)</f>
        <v>0.018379188443592636</v>
      </c>
    </row>
    <row r="6" spans="1:7" s="21" customFormat="1" ht="12.75">
      <c r="A6" s="15" t="s">
        <v>9</v>
      </c>
      <c r="B6" s="19">
        <v>0.41476986</v>
      </c>
      <c r="C6" s="12">
        <f>B6/$B$3</f>
        <v>0.01043275054563559</v>
      </c>
      <c r="D6" s="19">
        <v>0.42935012000000006</v>
      </c>
      <c r="E6" s="12">
        <f>D6/$D$3</f>
        <v>0.009710015303572373</v>
      </c>
      <c r="F6" s="17">
        <f>+ROUND(D6,1)-ROUND(B6,1)</f>
        <v>0</v>
      </c>
      <c r="G6" s="18">
        <f>IF(B6&lt;&gt;0,F6/B6,0)</f>
        <v>0</v>
      </c>
    </row>
    <row r="7" spans="1:7" ht="12.75">
      <c r="A7" s="22" t="s">
        <v>60</v>
      </c>
      <c r="B7" s="23">
        <f>SUM(B3:B6)</f>
        <v>10.400151490000002</v>
      </c>
      <c r="C7" s="24">
        <f>B7/$B$3</f>
        <v>0.26159612015200506</v>
      </c>
      <c r="D7" s="23">
        <f>SUM(D3:D6)</f>
        <v>7.803228569999989</v>
      </c>
      <c r="E7" s="24">
        <f>D7/$D$3</f>
        <v>0.1764747820076842</v>
      </c>
      <c r="F7" s="25">
        <f>D7-B7</f>
        <v>-2.5969229200000132</v>
      </c>
      <c r="G7" s="26">
        <f>D7/B7-1</f>
        <v>-0.24970048969931036</v>
      </c>
    </row>
    <row r="10" spans="1:5" ht="12.75">
      <c r="A10" s="43" t="s">
        <v>52</v>
      </c>
      <c r="B10" s="176">
        <f>B2</f>
        <v>44286</v>
      </c>
      <c r="C10" s="176">
        <f>D2</f>
        <v>44651</v>
      </c>
      <c r="D10" s="46" t="s">
        <v>53</v>
      </c>
      <c r="E10" s="48" t="s">
        <v>54</v>
      </c>
    </row>
    <row r="11" spans="1:5" ht="12.75">
      <c r="A11" s="10" t="s">
        <v>80</v>
      </c>
      <c r="B11" s="27"/>
      <c r="C11" s="27"/>
      <c r="D11" s="28"/>
      <c r="E11" s="29"/>
    </row>
    <row r="12" spans="1:5" ht="12.75">
      <c r="A12" s="15" t="s">
        <v>81</v>
      </c>
      <c r="B12" s="30">
        <v>569.4440000000001</v>
      </c>
      <c r="C12" s="30">
        <v>569.66</v>
      </c>
      <c r="D12" s="31">
        <f>C12-B12</f>
        <v>0.2159999999998945</v>
      </c>
      <c r="E12" s="32">
        <f>C12/B12-1</f>
        <v>0.00037931736922303116</v>
      </c>
    </row>
    <row r="13" spans="1:5" ht="12.75">
      <c r="A13" s="33" t="s">
        <v>82</v>
      </c>
      <c r="B13" s="34">
        <v>186</v>
      </c>
      <c r="C13" s="34">
        <v>187</v>
      </c>
      <c r="D13" s="35">
        <f>C13-B13</f>
        <v>1</v>
      </c>
      <c r="E13" s="36">
        <f>C13/B13-1</f>
        <v>0.005376344086021501</v>
      </c>
    </row>
    <row r="16" spans="1:5" ht="12.75">
      <c r="A16" s="49" t="s">
        <v>61</v>
      </c>
      <c r="B16" s="176">
        <f>B10</f>
        <v>44286</v>
      </c>
      <c r="C16" s="176">
        <f>C10</f>
        <v>44651</v>
      </c>
      <c r="D16" s="46" t="s">
        <v>53</v>
      </c>
      <c r="E16" s="48" t="s">
        <v>54</v>
      </c>
    </row>
    <row r="17" spans="1:5" ht="12.75">
      <c r="A17" s="10" t="s">
        <v>62</v>
      </c>
      <c r="B17" s="37">
        <f>B7</f>
        <v>10.400151490000002</v>
      </c>
      <c r="C17" s="37">
        <f>D7</f>
        <v>7.803228569999989</v>
      </c>
      <c r="D17" s="13">
        <f>C17-B17</f>
        <v>-2.5969229200000132</v>
      </c>
      <c r="E17" s="14">
        <f>C17/B17-1</f>
        <v>-0.24970048969931036</v>
      </c>
    </row>
    <row r="18" spans="1:5" ht="12.75">
      <c r="A18" s="15" t="s">
        <v>63</v>
      </c>
      <c r="B18" s="38">
        <f>Ambiente!B24</f>
        <v>362</v>
      </c>
      <c r="C18" s="38">
        <f>Ambiente!C24</f>
        <v>374</v>
      </c>
      <c r="D18" s="28">
        <f>C18-B18</f>
        <v>12</v>
      </c>
      <c r="E18" s="29">
        <f>C18/B18-1</f>
        <v>0.03314917127071815</v>
      </c>
    </row>
    <row r="19" spans="1:5" ht="12.75">
      <c r="A19" s="33" t="s">
        <v>64</v>
      </c>
      <c r="B19" s="39">
        <f>B17/B18</f>
        <v>0.028729700248618793</v>
      </c>
      <c r="C19" s="39">
        <f>C17/C18</f>
        <v>0.020864247513368954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dcterms:created xsi:type="dcterms:W3CDTF">2008-08-08T14:48:29Z</dcterms:created>
  <dcterms:modified xsi:type="dcterms:W3CDTF">2022-05-05T12:32:01Z</dcterms:modified>
  <cp:category/>
  <cp:version/>
  <cp:contentType/>
  <cp:contentStatus/>
</cp:coreProperties>
</file>