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755" windowWidth="15195" windowHeight="8385" tabRatio="741" activeTab="0"/>
  </bookViews>
  <sheets>
    <sheet name="Conto economico" sheetId="1" r:id="rId1"/>
    <sheet name="PFN" sheetId="2" r:id="rId2"/>
    <sheet name="Gas" sheetId="3" r:id="rId3"/>
    <sheet name="Energia elettrica" sheetId="4" r:id="rId4"/>
    <sheet name="Acqua" sheetId="5" r:id="rId5"/>
    <sheet name="Ambiente" sheetId="6" r:id="rId6"/>
    <sheet name="Altri" sheetId="7" r:id="rId7"/>
  </sheets>
  <definedNames/>
  <calcPr fullCalcOnLoad="1"/>
</workbook>
</file>

<file path=xl/sharedStrings.xml><?xml version="1.0" encoding="utf-8"?>
<sst xmlns="http://schemas.openxmlformats.org/spreadsheetml/2006/main" count="179" uniqueCount="94">
  <si>
    <t xml:space="preserve">Ricavi </t>
  </si>
  <si>
    <t>Altri ricavi operativi</t>
  </si>
  <si>
    <t xml:space="preserve">Consumi di materie prime e materiali di consumo </t>
  </si>
  <si>
    <t>Costi per servizi</t>
  </si>
  <si>
    <t>Costi del personale</t>
  </si>
  <si>
    <t>Altre spese operative</t>
  </si>
  <si>
    <t>Costi capitalizzati</t>
  </si>
  <si>
    <t>Utile operativo</t>
  </si>
  <si>
    <t>Proventi finanziari</t>
  </si>
  <si>
    <t>Oneri finanziari</t>
  </si>
  <si>
    <t>Utile prima delle imposte</t>
  </si>
  <si>
    <t xml:space="preserve">Conto economico                                                              </t>
  </si>
  <si>
    <t>Dati quantitativi</t>
  </si>
  <si>
    <t>Var. Ass.</t>
  </si>
  <si>
    <t>Var. %</t>
  </si>
  <si>
    <t>- di cui volumi Trading</t>
  </si>
  <si>
    <t>Inc%</t>
  </si>
  <si>
    <t>Ricavi</t>
  </si>
  <si>
    <t>Costi operativi</t>
  </si>
  <si>
    <t>Margine operativo lordo</t>
  </si>
  <si>
    <t>Margine operativo lordo area</t>
  </si>
  <si>
    <t>Margine operativo lordo gruppo</t>
  </si>
  <si>
    <t>Peso percentuale</t>
  </si>
  <si>
    <t>Fognatura</t>
  </si>
  <si>
    <t>Depurazione</t>
  </si>
  <si>
    <t>Rifiuti urbani</t>
  </si>
  <si>
    <t>Rifiuti da mercato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</si>
  <si>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</si>
  <si>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</si>
  <si>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</si>
  <si>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</si>
  <si>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</si>
  <si>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</si>
  <si>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</si>
  <si>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</si>
  <si>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</si>
  <si>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Comuni serviti</t>
  </si>
  <si>
    <t>a</t>
  </si>
  <si>
    <t>Disponibilità liquide</t>
  </si>
  <si>
    <t>b</t>
  </si>
  <si>
    <t>c</t>
  </si>
  <si>
    <t>e</t>
  </si>
  <si>
    <t>Crediti finanziari non correnti</t>
  </si>
  <si>
    <t>Imposte del periodo</t>
  </si>
  <si>
    <t>Utile netto del periodo</t>
  </si>
  <si>
    <t>(mln €)</t>
  </si>
  <si>
    <t>Rifiuti commercializzati</t>
  </si>
  <si>
    <t>Sottoprodotti impianti</t>
  </si>
  <si>
    <t>Totale gestione finanziaria</t>
  </si>
  <si>
    <t>Attribuibile:</t>
  </si>
  <si>
    <t>Azionisti della Controllante</t>
  </si>
  <si>
    <t>Azionisti di minoranza</t>
  </si>
  <si>
    <t>Acquedotto</t>
  </si>
  <si>
    <t>Ammortamenti, accantonamenti e svalutazioni</t>
  </si>
  <si>
    <t>Quota di utili (perdite) di joint venture e imprese collegate</t>
  </si>
  <si>
    <t>€ / milioni</t>
  </si>
  <si>
    <r>
      <t xml:space="preserve">Posizione Finanziaria Netta </t>
    </r>
    <r>
      <rPr>
        <i/>
        <sz val="9"/>
        <color indexed="9"/>
        <rFont val="Arial"/>
        <family val="2"/>
      </rPr>
      <t>(Mln €)</t>
    </r>
  </si>
  <si>
    <r>
      <t xml:space="preserve">Volumi distribuiti </t>
    </r>
    <r>
      <rPr>
        <i/>
        <sz val="9"/>
        <color indexed="8"/>
        <rFont val="Arial"/>
        <family val="2"/>
      </rPr>
      <t>(milioni di mcubi)</t>
    </r>
  </si>
  <si>
    <r>
      <t xml:space="preserve">Volumi venduti </t>
    </r>
    <r>
      <rPr>
        <i/>
        <sz val="9"/>
        <color indexed="8"/>
        <rFont val="Arial"/>
        <family val="2"/>
      </rPr>
      <t>(milioni di mcubi)</t>
    </r>
  </si>
  <si>
    <r>
      <t xml:space="preserve">Volumi calore distribuiti </t>
    </r>
    <r>
      <rPr>
        <i/>
        <sz val="9"/>
        <color indexed="8"/>
        <rFont val="Arial"/>
        <family val="2"/>
      </rPr>
      <t>(Gwht)</t>
    </r>
  </si>
  <si>
    <r>
      <t xml:space="preserve">Conto economico </t>
    </r>
    <r>
      <rPr>
        <i/>
        <sz val="9"/>
        <color indexed="9"/>
        <rFont val="Arial"/>
        <family val="2"/>
      </rPr>
      <t>(mln €)</t>
    </r>
  </si>
  <si>
    <r>
      <t xml:space="preserve">Volumi venduti </t>
    </r>
    <r>
      <rPr>
        <i/>
        <sz val="9"/>
        <color indexed="8"/>
        <rFont val="Arial"/>
        <family val="2"/>
      </rPr>
      <t>(Gw/h)</t>
    </r>
  </si>
  <si>
    <r>
      <t xml:space="preserve">Volumi distribuiti </t>
    </r>
    <r>
      <rPr>
        <i/>
        <sz val="9"/>
        <color indexed="8"/>
        <rFont val="Arial"/>
        <family val="2"/>
      </rPr>
      <t>(Gw/h)</t>
    </r>
  </si>
  <si>
    <r>
      <t xml:space="preserve">Dati Quantitativi </t>
    </r>
    <r>
      <rPr>
        <i/>
        <sz val="9"/>
        <color indexed="9"/>
        <rFont val="Arial"/>
        <family val="2"/>
      </rPr>
      <t>(migliaia di tonnellate)</t>
    </r>
  </si>
  <si>
    <r>
      <t xml:space="preserve">Punti luce </t>
    </r>
    <r>
      <rPr>
        <i/>
        <sz val="9"/>
        <color indexed="8"/>
        <rFont val="Arial"/>
        <family val="2"/>
      </rPr>
      <t>(migliaia)</t>
    </r>
  </si>
  <si>
    <t>30/06/2020</t>
  </si>
  <si>
    <t>Quota nominale - fair value opzione di vendita</t>
  </si>
  <si>
    <t>Indebitamento finanziario netto (esclusa opzione di vendita)</t>
  </si>
  <si>
    <t>30/06/2021</t>
  </si>
  <si>
    <t>31/12/2020</t>
  </si>
  <si>
    <t>g</t>
  </si>
  <si>
    <t>Mezzi equivalenti a disponibilità liquide</t>
  </si>
  <si>
    <r>
      <t>Liquidità</t>
    </r>
    <r>
      <rPr>
        <sz val="9"/>
        <color indexed="8"/>
        <rFont val="Arial"/>
        <family val="2"/>
      </rPr>
      <t xml:space="preserve"> (a+b+c)</t>
    </r>
  </si>
  <si>
    <t>Debito finanziario corrente</t>
  </si>
  <si>
    <t>Parte corrente del debito finanziario non corrente</t>
  </si>
  <si>
    <t>f</t>
  </si>
  <si>
    <r>
      <t>Indebitamento finanziario corrente</t>
    </r>
    <r>
      <rPr>
        <sz val="9"/>
        <color indexed="8"/>
        <rFont val="Arial"/>
        <family val="2"/>
      </rPr>
      <t xml:space="preserve"> (e+f)</t>
    </r>
  </si>
  <si>
    <t>h</t>
  </si>
  <si>
    <r>
      <t xml:space="preserve">Indebitamento finanziario corrente netto </t>
    </r>
    <r>
      <rPr>
        <sz val="9"/>
        <color indexed="8"/>
        <rFont val="Arial"/>
        <family val="2"/>
      </rPr>
      <t>(g-d)</t>
    </r>
  </si>
  <si>
    <t>Debito finanziario non corrente</t>
  </si>
  <si>
    <t>Strumenti di debito</t>
  </si>
  <si>
    <t>Debiti commerciali e altri debiti non correnti</t>
  </si>
  <si>
    <t>i</t>
  </si>
  <si>
    <t>j</t>
  </si>
  <si>
    <t>k</t>
  </si>
  <si>
    <t>l</t>
  </si>
  <si>
    <r>
      <t xml:space="preserve">Indebitamento finanziario non corrente </t>
    </r>
    <r>
      <rPr>
        <sz val="9"/>
        <color indexed="8"/>
        <rFont val="Arial"/>
        <family val="2"/>
      </rPr>
      <t>(i+j+l)</t>
    </r>
  </si>
  <si>
    <t>m</t>
  </si>
  <si>
    <r>
      <t xml:space="preserve">Totale indebitamento finanziario </t>
    </r>
    <r>
      <rPr>
        <sz val="9"/>
        <color indexed="8"/>
        <rFont val="Arial"/>
        <family val="2"/>
      </rPr>
      <t>(h+l)</t>
    </r>
  </si>
  <si>
    <t xml:space="preserve">Indebitamento finanziario netto con opzione di vendita rettificata </t>
  </si>
  <si>
    <t>Quota dividendi futuri - fair value opzione di vendita</t>
  </si>
  <si>
    <t>Indebitamento finanziario netto (NetDebt)</t>
  </si>
  <si>
    <t>Altre attività finanziarie correnti</t>
  </si>
  <si>
    <t xml:space="preserve"> 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</si>
</sst>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&quot;L.&quot;\ * #,##0.00_-;\-&quot;L.&quot;\ * #,##0.00_-;_-&quot;L.&quot;\ * &quot;-&quot;??_-;_-@_-"/>
    <numFmt numFmtId="177" formatCode="_-&quot;L.&quot;\ * #,##0_-;\-&quot;L.&quot;\ * #,##0_-;_-&quot;L.&quot;\ * &quot;-&quot;_-;_-@_-"/>
    <numFmt numFmtId="178" formatCode="dd\-mmm\-yyyy"/>
    <numFmt numFmtId="179" formatCode="[$-410]d\-mmm\-yy;@"/>
    <numFmt numFmtId="180" formatCode="#,##0.000;\-#,##0.000"/>
    <numFmt numFmtId="181" formatCode="[$-410]d\-mmm\-yyyy;@"/>
    <numFmt numFmtId="182" formatCode="#,##0;\(#,##0\)"/>
    <numFmt numFmtId="183" formatCode="_-* #,##0_-;\-* #,##0_-;_-* &quot;-&quot;??_-;_-@_-"/>
    <numFmt numFmtId="184" formatCode="_-* #,##0.0_-;\-* #,##0.0_-;_-* &quot;-&quot;??_-;_-@_-"/>
    <numFmt numFmtId="185" formatCode="_-* #,##0.0_-;\-* #,##0.0_-;_-* &quot;-&quot;?_-;_-@_-"/>
    <numFmt numFmtId="186" formatCode="0.0%"/>
    <numFmt numFmtId="187" formatCode="\+0.0%;\(0.0%\)"/>
    <numFmt numFmtId="188" formatCode="\+#,##0.0;\(#,##0.0\)"/>
    <numFmt numFmtId="189" formatCode="0.0"/>
    <numFmt numFmtId="190" formatCode="\ #,##0.0;\(\ #,##0.0\)"/>
    <numFmt numFmtId="191" formatCode="mmm\-yyyy"/>
    <numFmt numFmtId="192" formatCode="0.0000"/>
    <numFmt numFmtId="193" formatCode="0.000"/>
    <numFmt numFmtId="194" formatCode="[$-410]dddd\ d\ mmmm\ yyyy"/>
    <numFmt numFmtId="195" formatCode="0.00000"/>
    <numFmt numFmtId="196" formatCode="\(#,##0.0\);\+#,##0.0"/>
    <numFmt numFmtId="197" formatCode="#,##0.0"/>
    <numFmt numFmtId="198" formatCode="#,##0.00;\(#,##0\)"/>
    <numFmt numFmtId="199" formatCode="0.0\ &quot;p.p&quot;"/>
    <numFmt numFmtId="200" formatCode="\+0.0\ &quot;p.p&quot;;\(0.0\)\ &quot;p.p.&quot;"/>
    <numFmt numFmtId="201" formatCode="#,##0.0;\(#,##0.0\)"/>
    <numFmt numFmtId="202" formatCode="#,##0.0;\(#,##0.0\);_-* &quot;-&quot;?;_-@_-"/>
    <numFmt numFmtId="203" formatCode="#,##0.0;\(#,##0.0\);\-"/>
    <numFmt numFmtId="204" formatCode="_-* #,##0.0\ _€_-;\-* #,##0.0\ _€_-;_-* &quot;-&quot;?\ _€_-;_-@_-"/>
    <numFmt numFmtId="205" formatCode="&quot;Sì&quot;;&quot;Sì&quot;;&quot;No&quot;"/>
    <numFmt numFmtId="206" formatCode="&quot;Vero&quot;;&quot;Vero&quot;;&quot;Falso&quot;"/>
    <numFmt numFmtId="207" formatCode="&quot;Attivo&quot;;&quot;Attivo&quot;;&quot;Inattivo&quot;"/>
    <numFmt numFmtId="208" formatCode="[$€-2]\ #.##000_);[Red]\([$€-2]\ #.##000\)"/>
    <numFmt numFmtId="209" formatCode="\ #,##0.0;\(#,##0.0\)"/>
    <numFmt numFmtId="210" formatCode="_-* #,##0.00\ _€_-;\-* #,##0.00\ _€_-;_-* &quot;-&quot;??\ _€_-;_-@_-"/>
    <numFmt numFmtId="211" formatCode="_-* #,##0.000_-;\-* #,##0.000_-;_-* &quot;-&quot;??_-;_-@_-"/>
    <numFmt numFmtId="212" formatCode="_-* #,##0.000\ _€_-;\-* #,##0.000\ _€_-;_-* &quot;-&quot;???\ _€_-;_-@_-"/>
  </numFmts>
  <fonts count="52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color indexed="8"/>
      <name val="Arial"/>
      <family val="2"/>
    </font>
    <font>
      <i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54974"/>
        <bgColor indexed="64"/>
      </patternFill>
    </fill>
    <fill>
      <patternFill patternType="solid">
        <fgColor rgb="FFCFEB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37" fontId="49" fillId="33" borderId="10" xfId="47" applyFont="1" applyFill="1" applyBorder="1" applyAlignment="1" applyProtection="1">
      <alignment horizontal="left" vertical="center"/>
      <protection hidden="1"/>
    </xf>
    <xf numFmtId="178" fontId="50" fillId="33" borderId="10" xfId="47" applyNumberFormat="1" applyFont="1" applyFill="1" applyBorder="1" applyAlignment="1" applyProtection="1" quotePrefix="1">
      <alignment horizontal="center" vertical="center" wrapText="1"/>
      <protection/>
    </xf>
    <xf numFmtId="37" fontId="6" fillId="34" borderId="11" xfId="47" applyFont="1" applyFill="1" applyBorder="1" applyAlignment="1" applyProtection="1">
      <alignment horizontal="left" vertical="center" wrapText="1"/>
      <protection hidden="1"/>
    </xf>
    <xf numFmtId="0" fontId="5" fillId="35" borderId="0" xfId="0" applyFont="1" applyFill="1" applyAlignment="1">
      <alignment vertical="center"/>
    </xf>
    <xf numFmtId="37" fontId="8" fillId="35" borderId="0" xfId="47" applyFont="1" applyFill="1" applyAlignment="1" applyProtection="1">
      <alignment vertical="center" wrapText="1"/>
      <protection hidden="1"/>
    </xf>
    <xf numFmtId="37" fontId="6" fillId="35" borderId="0" xfId="47" applyFont="1" applyFill="1" applyAlignment="1" applyProtection="1">
      <alignment vertical="center" wrapText="1"/>
      <protection hidden="1"/>
    </xf>
    <xf numFmtId="186" fontId="5" fillId="35" borderId="0" xfId="50" applyNumberFormat="1" applyFont="1" applyFill="1" applyAlignment="1">
      <alignment vertical="center"/>
    </xf>
    <xf numFmtId="182" fontId="5" fillId="35" borderId="0" xfId="0" applyNumberFormat="1" applyFont="1" applyFill="1" applyAlignment="1">
      <alignment vertical="center"/>
    </xf>
    <xf numFmtId="37" fontId="8" fillId="35" borderId="12" xfId="47" applyFont="1" applyFill="1" applyBorder="1" applyAlignment="1" applyProtection="1">
      <alignment vertical="center" wrapText="1"/>
      <protection hidden="1"/>
    </xf>
    <xf numFmtId="37" fontId="8" fillId="35" borderId="0" xfId="47" applyFont="1" applyFill="1" applyBorder="1" applyAlignment="1" applyProtection="1">
      <alignment vertical="center" wrapText="1"/>
      <protection hidden="1"/>
    </xf>
    <xf numFmtId="49" fontId="10" fillId="35" borderId="0" xfId="0" applyNumberFormat="1" applyFont="1" applyFill="1" applyAlignment="1">
      <alignment horizontal="left" vertical="center"/>
    </xf>
    <xf numFmtId="37" fontId="6" fillId="35" borderId="11" xfId="47" applyFont="1" applyFill="1" applyBorder="1" applyAlignment="1" applyProtection="1">
      <alignment vertical="center" wrapText="1"/>
      <protection hidden="1"/>
    </xf>
    <xf numFmtId="37" fontId="11" fillId="35" borderId="0" xfId="47" applyFont="1" applyFill="1" applyAlignment="1" applyProtection="1">
      <alignment horizontal="right" vertical="center" wrapText="1"/>
      <protection hidden="1"/>
    </xf>
    <xf numFmtId="201" fontId="9" fillId="35" borderId="0" xfId="47" applyNumberFormat="1" applyFont="1" applyFill="1" applyBorder="1" applyAlignment="1" applyProtection="1">
      <alignment vertical="center"/>
      <protection locked="0"/>
    </xf>
    <xf numFmtId="201" fontId="5" fillId="35" borderId="0" xfId="47" applyNumberFormat="1" applyFont="1" applyFill="1" applyBorder="1" applyAlignment="1" applyProtection="1">
      <alignment vertical="center"/>
      <protection locked="0"/>
    </xf>
    <xf numFmtId="201" fontId="6" fillId="35" borderId="0" xfId="47" applyNumberFormat="1" applyFont="1" applyFill="1" applyAlignment="1" applyProtection="1">
      <alignment vertical="center"/>
      <protection hidden="1"/>
    </xf>
    <xf numFmtId="201" fontId="9" fillId="35" borderId="12" xfId="47" applyNumberFormat="1" applyFont="1" applyFill="1" applyBorder="1" applyAlignment="1" applyProtection="1">
      <alignment vertical="center"/>
      <protection locked="0"/>
    </xf>
    <xf numFmtId="201" fontId="5" fillId="35" borderId="0" xfId="0" applyNumberFormat="1" applyFont="1" applyFill="1" applyAlignment="1">
      <alignment vertical="center"/>
    </xf>
    <xf numFmtId="201" fontId="6" fillId="35" borderId="0" xfId="47" applyNumberFormat="1" applyFont="1" applyFill="1" applyAlignment="1" applyProtection="1">
      <alignment horizontal="right" vertical="center"/>
      <protection hidden="1"/>
    </xf>
    <xf numFmtId="201" fontId="10" fillId="35" borderId="0" xfId="0" applyNumberFormat="1" applyFont="1" applyFill="1" applyAlignment="1">
      <alignment vertical="center"/>
    </xf>
    <xf numFmtId="201" fontId="5" fillId="35" borderId="11" xfId="47" applyNumberFormat="1" applyFont="1" applyFill="1" applyBorder="1" applyAlignment="1" applyProtection="1">
      <alignment vertical="center"/>
      <protection locked="0"/>
    </xf>
    <xf numFmtId="37" fontId="8" fillId="35" borderId="12" xfId="47" applyFont="1" applyFill="1" applyBorder="1" applyAlignment="1" applyProtection="1">
      <alignment vertical="center"/>
      <protection hidden="1"/>
    </xf>
    <xf numFmtId="37" fontId="6" fillId="35" borderId="0" xfId="47" applyFont="1" applyFill="1" applyAlignment="1" applyProtection="1">
      <alignment vertical="center"/>
      <protection hidden="1"/>
    </xf>
    <xf numFmtId="184" fontId="6" fillId="35" borderId="0" xfId="44" applyNumberFormat="1" applyFont="1" applyFill="1" applyAlignment="1" applyProtection="1">
      <alignment horizontal="right" vertical="center"/>
      <protection hidden="1"/>
    </xf>
    <xf numFmtId="184" fontId="8" fillId="35" borderId="12" xfId="44" applyNumberFormat="1" applyFont="1" applyFill="1" applyBorder="1" applyAlignment="1" applyProtection="1">
      <alignment horizontal="right" vertical="center"/>
      <protection hidden="1"/>
    </xf>
    <xf numFmtId="37" fontId="8" fillId="35" borderId="0" xfId="47" applyFont="1" applyFill="1" applyAlignment="1" applyProtection="1">
      <alignment vertical="center"/>
      <protection hidden="1"/>
    </xf>
    <xf numFmtId="37" fontId="6" fillId="35" borderId="0" xfId="47" applyFont="1" applyFill="1" applyAlignment="1" applyProtection="1">
      <alignment horizontal="left" vertical="center"/>
      <protection hidden="1"/>
    </xf>
    <xf numFmtId="0" fontId="5" fillId="35" borderId="12" xfId="0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0" fontId="5" fillId="35" borderId="11" xfId="0" applyFont="1" applyFill="1" applyBorder="1" applyAlignment="1">
      <alignment vertical="center"/>
    </xf>
    <xf numFmtId="37" fontId="49" fillId="33" borderId="13" xfId="47" applyFont="1" applyFill="1" applyBorder="1" applyAlignment="1" applyProtection="1">
      <alignment horizontal="left" vertical="center"/>
      <protection hidden="1"/>
    </xf>
    <xf numFmtId="37" fontId="49" fillId="33" borderId="11" xfId="47" applyFont="1" applyFill="1" applyBorder="1" applyAlignment="1" applyProtection="1">
      <alignment horizontal="left" vertical="center"/>
      <protection hidden="1"/>
    </xf>
    <xf numFmtId="178" fontId="50" fillId="33" borderId="11" xfId="47" applyNumberFormat="1" applyFont="1" applyFill="1" applyBorder="1" applyAlignment="1" applyProtection="1" quotePrefix="1">
      <alignment horizontal="right" vertical="center" wrapText="1"/>
      <protection/>
    </xf>
    <xf numFmtId="0" fontId="8" fillId="35" borderId="14" xfId="0" applyFont="1" applyFill="1" applyBorder="1" applyAlignment="1">
      <alignment vertical="center" wrapText="1"/>
    </xf>
    <xf numFmtId="186" fontId="3" fillId="35" borderId="0" xfId="50" applyNumberFormat="1" applyFont="1" applyFill="1" applyBorder="1" applyAlignment="1">
      <alignment vertical="center" wrapText="1"/>
    </xf>
    <xf numFmtId="188" fontId="8" fillId="35" borderId="0" xfId="0" applyNumberFormat="1" applyFont="1" applyFill="1" applyBorder="1" applyAlignment="1">
      <alignment vertical="center" wrapText="1"/>
    </xf>
    <xf numFmtId="187" fontId="8" fillId="35" borderId="15" xfId="50" applyNumberFormat="1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188" fontId="6" fillId="35" borderId="0" xfId="0" applyNumberFormat="1" applyFont="1" applyFill="1" applyBorder="1" applyAlignment="1">
      <alignment vertical="center" wrapText="1"/>
    </xf>
    <xf numFmtId="187" fontId="4" fillId="35" borderId="0" xfId="50" applyNumberFormat="1" applyFont="1" applyFill="1" applyBorder="1" applyAlignment="1">
      <alignment vertical="center" wrapText="1"/>
    </xf>
    <xf numFmtId="196" fontId="6" fillId="35" borderId="0" xfId="0" applyNumberFormat="1" applyFont="1" applyFill="1" applyBorder="1" applyAlignment="1">
      <alignment vertical="center" wrapText="1"/>
    </xf>
    <xf numFmtId="187" fontId="6" fillId="35" borderId="15" xfId="50" applyNumberFormat="1" applyFont="1" applyFill="1" applyBorder="1" applyAlignment="1">
      <alignment vertical="center" wrapText="1"/>
    </xf>
    <xf numFmtId="190" fontId="6" fillId="35" borderId="0" xfId="44" applyNumberFormat="1" applyFont="1" applyFill="1" applyBorder="1" applyAlignment="1">
      <alignment vertical="center" wrapText="1"/>
    </xf>
    <xf numFmtId="186" fontId="4" fillId="35" borderId="0" xfId="50" applyNumberFormat="1" applyFont="1" applyFill="1" applyBorder="1" applyAlignment="1">
      <alignment vertical="center" wrapText="1"/>
    </xf>
    <xf numFmtId="0" fontId="8" fillId="35" borderId="16" xfId="0" applyFont="1" applyFill="1" applyBorder="1" applyAlignment="1">
      <alignment vertical="center" wrapText="1"/>
    </xf>
    <xf numFmtId="189" fontId="9" fillId="35" borderId="12" xfId="0" applyNumberFormat="1" applyFont="1" applyFill="1" applyBorder="1" applyAlignment="1">
      <alignment vertical="center"/>
    </xf>
    <xf numFmtId="186" fontId="3" fillId="35" borderId="12" xfId="50" applyNumberFormat="1" applyFont="1" applyFill="1" applyBorder="1" applyAlignment="1">
      <alignment vertical="center" wrapText="1"/>
    </xf>
    <xf numFmtId="188" fontId="8" fillId="35" borderId="12" xfId="0" applyNumberFormat="1" applyFont="1" applyFill="1" applyBorder="1" applyAlignment="1">
      <alignment vertical="center" wrapText="1"/>
    </xf>
    <xf numFmtId="187" fontId="8" fillId="35" borderId="17" xfId="50" applyNumberFormat="1" applyFont="1" applyFill="1" applyBorder="1" applyAlignment="1">
      <alignment vertical="center" wrapText="1"/>
    </xf>
    <xf numFmtId="184" fontId="6" fillId="35" borderId="0" xfId="44" applyNumberFormat="1" applyFont="1" applyFill="1" applyBorder="1" applyAlignment="1">
      <alignment vertical="center" wrapText="1"/>
    </xf>
    <xf numFmtId="188" fontId="6" fillId="35" borderId="0" xfId="44" applyNumberFormat="1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right" vertical="center" wrapText="1"/>
    </xf>
    <xf numFmtId="184" fontId="4" fillId="35" borderId="0" xfId="44" applyNumberFormat="1" applyFont="1" applyFill="1" applyBorder="1" applyAlignment="1">
      <alignment vertical="center" wrapText="1"/>
    </xf>
    <xf numFmtId="187" fontId="4" fillId="35" borderId="15" xfId="50" applyNumberFormat="1" applyFont="1" applyFill="1" applyBorder="1" applyAlignment="1">
      <alignment vertical="center" wrapText="1"/>
    </xf>
    <xf numFmtId="0" fontId="6" fillId="35" borderId="13" xfId="0" applyFont="1" applyFill="1" applyBorder="1" applyAlignment="1">
      <alignment vertical="center" wrapText="1"/>
    </xf>
    <xf numFmtId="189" fontId="5" fillId="35" borderId="11" xfId="0" applyNumberFormat="1" applyFont="1" applyFill="1" applyBorder="1" applyAlignment="1">
      <alignment vertical="center"/>
    </xf>
    <xf numFmtId="188" fontId="6" fillId="35" borderId="11" xfId="44" applyNumberFormat="1" applyFont="1" applyFill="1" applyBorder="1" applyAlignment="1">
      <alignment vertical="center" wrapText="1"/>
    </xf>
    <xf numFmtId="187" fontId="6" fillId="35" borderId="18" xfId="50" applyNumberFormat="1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left" vertical="center" wrapText="1"/>
    </xf>
    <xf numFmtId="189" fontId="5" fillId="35" borderId="0" xfId="0" applyNumberFormat="1" applyFont="1" applyFill="1" applyAlignment="1">
      <alignment vertical="center"/>
    </xf>
    <xf numFmtId="186" fontId="6" fillId="35" borderId="11" xfId="50" applyNumberFormat="1" applyFont="1" applyFill="1" applyBorder="1" applyAlignment="1">
      <alignment vertical="center" wrapText="1"/>
    </xf>
    <xf numFmtId="200" fontId="6" fillId="35" borderId="11" xfId="0" applyNumberFormat="1" applyFont="1" applyFill="1" applyBorder="1" applyAlignment="1" quotePrefix="1">
      <alignment horizontal="right" vertical="center" wrapText="1"/>
    </xf>
    <xf numFmtId="0" fontId="5" fillId="35" borderId="18" xfId="0" applyFont="1" applyFill="1" applyBorder="1" applyAlignment="1">
      <alignment vertical="center"/>
    </xf>
    <xf numFmtId="0" fontId="49" fillId="36" borderId="16" xfId="0" applyFont="1" applyFill="1" applyBorder="1" applyAlignment="1">
      <alignment horizontal="center" vertical="center" wrapText="1"/>
    </xf>
    <xf numFmtId="15" fontId="49" fillId="36" borderId="12" xfId="0" applyNumberFormat="1" applyFont="1" applyFill="1" applyBorder="1" applyAlignment="1">
      <alignment horizontal="right" vertical="center" wrapText="1"/>
    </xf>
    <xf numFmtId="15" fontId="50" fillId="36" borderId="12" xfId="0" applyNumberFormat="1" applyFont="1" applyFill="1" applyBorder="1" applyAlignment="1">
      <alignment horizontal="right" vertical="center" wrapText="1"/>
    </xf>
    <xf numFmtId="0" fontId="50" fillId="36" borderId="12" xfId="0" applyFont="1" applyFill="1" applyBorder="1" applyAlignment="1">
      <alignment horizontal="right" vertical="center" wrapText="1"/>
    </xf>
    <xf numFmtId="0" fontId="49" fillId="36" borderId="12" xfId="0" applyFont="1" applyFill="1" applyBorder="1" applyAlignment="1">
      <alignment horizontal="right" vertical="center" wrapText="1"/>
    </xf>
    <xf numFmtId="15" fontId="49" fillId="36" borderId="17" xfId="0" applyNumberFormat="1" applyFont="1" applyFill="1" applyBorder="1" applyAlignment="1">
      <alignment horizontal="right" vertical="center" wrapText="1"/>
    </xf>
    <xf numFmtId="0" fontId="49" fillId="36" borderId="17" xfId="0" applyFont="1" applyFill="1" applyBorder="1" applyAlignment="1">
      <alignment horizontal="right" vertical="center" wrapText="1"/>
    </xf>
    <xf numFmtId="0" fontId="51" fillId="36" borderId="16" xfId="0" applyFont="1" applyFill="1" applyBorder="1" applyAlignment="1">
      <alignment horizontal="center" vertical="center" wrapText="1"/>
    </xf>
    <xf numFmtId="187" fontId="6" fillId="35" borderId="0" xfId="50" applyNumberFormat="1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189" fontId="8" fillId="35" borderId="0" xfId="0" applyNumberFormat="1" applyFont="1" applyFill="1" applyBorder="1" applyAlignment="1">
      <alignment vertical="center" wrapText="1"/>
    </xf>
    <xf numFmtId="189" fontId="8" fillId="35" borderId="12" xfId="0" applyNumberFormat="1" applyFont="1" applyFill="1" applyBorder="1" applyAlignment="1">
      <alignment vertical="center" wrapText="1"/>
    </xf>
    <xf numFmtId="188" fontId="6" fillId="35" borderId="11" xfId="0" applyNumberFormat="1" applyFont="1" applyFill="1" applyBorder="1" applyAlignment="1">
      <alignment vertical="center" wrapText="1"/>
    </xf>
    <xf numFmtId="186" fontId="5" fillId="35" borderId="0" xfId="0" applyNumberFormat="1" applyFont="1" applyFill="1" applyAlignment="1">
      <alignment vertical="center"/>
    </xf>
    <xf numFmtId="0" fontId="51" fillId="37" borderId="16" xfId="0" applyFont="1" applyFill="1" applyBorder="1" applyAlignment="1">
      <alignment horizontal="center" vertical="center" wrapText="1"/>
    </xf>
    <xf numFmtId="15" fontId="49" fillId="37" borderId="12" xfId="0" applyNumberFormat="1" applyFont="1" applyFill="1" applyBorder="1" applyAlignment="1">
      <alignment horizontal="right" vertical="center" wrapText="1"/>
    </xf>
    <xf numFmtId="0" fontId="49" fillId="37" borderId="12" xfId="0" applyFont="1" applyFill="1" applyBorder="1" applyAlignment="1">
      <alignment horizontal="right" vertical="center" wrapText="1"/>
    </xf>
    <xf numFmtId="0" fontId="49" fillId="37" borderId="17" xfId="0" applyFont="1" applyFill="1" applyBorder="1" applyAlignment="1">
      <alignment horizontal="right" vertical="center" wrapText="1"/>
    </xf>
    <xf numFmtId="0" fontId="49" fillId="37" borderId="16" xfId="0" applyFont="1" applyFill="1" applyBorder="1" applyAlignment="1">
      <alignment horizontal="center" vertical="center" wrapText="1"/>
    </xf>
    <xf numFmtId="15" fontId="50" fillId="37" borderId="12" xfId="0" applyNumberFormat="1" applyFont="1" applyFill="1" applyBorder="1" applyAlignment="1">
      <alignment horizontal="right" vertical="center" wrapText="1"/>
    </xf>
    <xf numFmtId="15" fontId="49" fillId="37" borderId="17" xfId="0" applyNumberFormat="1" applyFont="1" applyFill="1" applyBorder="1" applyAlignment="1">
      <alignment horizontal="right" vertical="center" wrapText="1"/>
    </xf>
    <xf numFmtId="15" fontId="50" fillId="33" borderId="12" xfId="0" applyNumberFormat="1" applyFont="1" applyFill="1" applyBorder="1" applyAlignment="1">
      <alignment horizontal="right" vertical="center" wrapText="1"/>
    </xf>
    <xf numFmtId="0" fontId="49" fillId="33" borderId="16" xfId="0" applyFont="1" applyFill="1" applyBorder="1" applyAlignment="1">
      <alignment horizontal="center" vertical="center" wrapText="1"/>
    </xf>
    <xf numFmtId="15" fontId="49" fillId="33" borderId="12" xfId="0" applyNumberFormat="1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right" vertical="center" wrapText="1"/>
    </xf>
    <xf numFmtId="15" fontId="49" fillId="33" borderId="17" xfId="0" applyNumberFormat="1" applyFont="1" applyFill="1" applyBorder="1" applyAlignment="1">
      <alignment horizontal="right" vertical="center" wrapText="1"/>
    </xf>
    <xf numFmtId="0" fontId="49" fillId="33" borderId="17" xfId="0" applyFont="1" applyFill="1" applyBorder="1" applyAlignment="1">
      <alignment horizontal="right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vertical="center" wrapText="1"/>
    </xf>
    <xf numFmtId="189" fontId="5" fillId="35" borderId="0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vertical="center" wrapText="1"/>
    </xf>
    <xf numFmtId="184" fontId="8" fillId="35" borderId="12" xfId="44" applyNumberFormat="1" applyFont="1" applyFill="1" applyBorder="1" applyAlignment="1">
      <alignment vertical="center" wrapText="1"/>
    </xf>
    <xf numFmtId="184" fontId="8" fillId="35" borderId="0" xfId="44" applyNumberFormat="1" applyFont="1" applyFill="1" applyBorder="1" applyAlignment="1">
      <alignment vertical="center" wrapText="1"/>
    </xf>
    <xf numFmtId="0" fontId="49" fillId="38" borderId="16" xfId="0" applyFont="1" applyFill="1" applyBorder="1" applyAlignment="1">
      <alignment horizontal="center" vertical="center" wrapText="1"/>
    </xf>
    <xf numFmtId="15" fontId="49" fillId="38" borderId="12" xfId="0" applyNumberFormat="1" applyFont="1" applyFill="1" applyBorder="1" applyAlignment="1">
      <alignment horizontal="right" vertical="center" wrapText="1"/>
    </xf>
    <xf numFmtId="15" fontId="50" fillId="38" borderId="12" xfId="0" applyNumberFormat="1" applyFont="1" applyFill="1" applyBorder="1" applyAlignment="1">
      <alignment horizontal="right" vertical="center" wrapText="1"/>
    </xf>
    <xf numFmtId="0" fontId="49" fillId="38" borderId="12" xfId="0" applyFont="1" applyFill="1" applyBorder="1" applyAlignment="1">
      <alignment horizontal="right" vertical="center" wrapText="1"/>
    </xf>
    <xf numFmtId="15" fontId="49" fillId="38" borderId="17" xfId="0" applyNumberFormat="1" applyFont="1" applyFill="1" applyBorder="1" applyAlignment="1">
      <alignment horizontal="right" vertical="center" wrapText="1"/>
    </xf>
    <xf numFmtId="0" fontId="50" fillId="38" borderId="12" xfId="0" applyFont="1" applyFill="1" applyBorder="1" applyAlignment="1">
      <alignment horizontal="right" vertical="center" wrapText="1"/>
    </xf>
    <xf numFmtId="0" fontId="49" fillId="38" borderId="17" xfId="0" applyFont="1" applyFill="1" applyBorder="1" applyAlignment="1">
      <alignment horizontal="right" vertical="center" wrapText="1"/>
    </xf>
    <xf numFmtId="0" fontId="51" fillId="38" borderId="16" xfId="0" applyFont="1" applyFill="1" applyBorder="1" applyAlignment="1">
      <alignment horizontal="center" vertical="center" wrapText="1"/>
    </xf>
    <xf numFmtId="15" fontId="50" fillId="39" borderId="12" xfId="0" applyNumberFormat="1" applyFont="1" applyFill="1" applyBorder="1" applyAlignment="1">
      <alignment horizontal="right" vertical="center" wrapText="1"/>
    </xf>
    <xf numFmtId="0" fontId="50" fillId="39" borderId="12" xfId="0" applyFont="1" applyFill="1" applyBorder="1" applyAlignment="1">
      <alignment horizontal="right" vertical="center" wrapText="1"/>
    </xf>
    <xf numFmtId="0" fontId="49" fillId="39" borderId="16" xfId="0" applyFont="1" applyFill="1" applyBorder="1" applyAlignment="1">
      <alignment horizontal="center" vertical="center" wrapText="1"/>
    </xf>
    <xf numFmtId="15" fontId="49" fillId="39" borderId="12" xfId="0" applyNumberFormat="1" applyFont="1" applyFill="1" applyBorder="1" applyAlignment="1">
      <alignment horizontal="right" vertical="center" wrapText="1"/>
    </xf>
    <xf numFmtId="0" fontId="49" fillId="39" borderId="12" xfId="0" applyFont="1" applyFill="1" applyBorder="1" applyAlignment="1">
      <alignment horizontal="right" vertical="center" wrapText="1"/>
    </xf>
    <xf numFmtId="15" fontId="49" fillId="39" borderId="17" xfId="0" applyNumberFormat="1" applyFont="1" applyFill="1" applyBorder="1" applyAlignment="1">
      <alignment horizontal="right" vertical="center" wrapText="1"/>
    </xf>
    <xf numFmtId="0" fontId="49" fillId="39" borderId="17" xfId="0" applyFont="1" applyFill="1" applyBorder="1" applyAlignment="1">
      <alignment horizontal="right" vertical="center" wrapText="1"/>
    </xf>
    <xf numFmtId="0" fontId="51" fillId="39" borderId="16" xfId="0" applyFont="1" applyFill="1" applyBorder="1" applyAlignment="1">
      <alignment horizontal="center" vertical="center" wrapText="1"/>
    </xf>
    <xf numFmtId="178" fontId="7" fillId="34" borderId="11" xfId="47" applyNumberFormat="1" applyFont="1" applyFill="1" applyBorder="1" applyAlignment="1" applyProtection="1" quotePrefix="1">
      <alignment horizontal="right" vertical="center" wrapText="1"/>
      <protection/>
    </xf>
    <xf numFmtId="190" fontId="6" fillId="35" borderId="11" xfId="44" applyNumberFormat="1" applyFont="1" applyFill="1" applyBorder="1" applyAlignment="1">
      <alignment vertical="center" wrapText="1"/>
    </xf>
    <xf numFmtId="190" fontId="8" fillId="35" borderId="0" xfId="0" applyNumberFormat="1" applyFont="1" applyFill="1" applyBorder="1" applyAlignment="1">
      <alignment vertical="center" wrapText="1"/>
    </xf>
    <xf numFmtId="190" fontId="5" fillId="35" borderId="0" xfId="0" applyNumberFormat="1" applyFont="1" applyFill="1" applyAlignment="1">
      <alignment vertical="center"/>
    </xf>
    <xf numFmtId="209" fontId="6" fillId="35" borderId="0" xfId="44" applyNumberFormat="1" applyFont="1" applyFill="1" applyAlignment="1" applyProtection="1">
      <alignment horizontal="right" vertical="center"/>
      <protection hidden="1"/>
    </xf>
    <xf numFmtId="209" fontId="9" fillId="35" borderId="12" xfId="44" applyNumberFormat="1" applyFont="1" applyFill="1" applyBorder="1" applyAlignment="1" applyProtection="1">
      <alignment vertical="center"/>
      <protection locked="0"/>
    </xf>
    <xf numFmtId="209" fontId="8" fillId="35" borderId="12" xfId="44" applyNumberFormat="1" applyFont="1" applyFill="1" applyBorder="1" applyAlignment="1" applyProtection="1">
      <alignment horizontal="right" vertical="center"/>
      <protection hidden="1"/>
    </xf>
    <xf numFmtId="209" fontId="5" fillId="35" borderId="0" xfId="44" applyNumberFormat="1" applyFont="1" applyFill="1" applyBorder="1" applyAlignment="1" applyProtection="1">
      <alignment vertical="center"/>
      <protection locked="0"/>
    </xf>
    <xf numFmtId="209" fontId="8" fillId="35" borderId="0" xfId="44" applyNumberFormat="1" applyFont="1" applyFill="1" applyBorder="1" applyAlignment="1" applyProtection="1">
      <alignment vertical="center"/>
      <protection hidden="1"/>
    </xf>
    <xf numFmtId="209" fontId="5" fillId="35" borderId="0" xfId="0" applyNumberFormat="1" applyFont="1" applyFill="1" applyAlignment="1">
      <alignment vertical="center"/>
    </xf>
    <xf numFmtId="0" fontId="5" fillId="35" borderId="0" xfId="0" applyFont="1" applyFill="1" applyBorder="1" applyAlignment="1">
      <alignment vertical="center"/>
    </xf>
    <xf numFmtId="37" fontId="8" fillId="35" borderId="0" xfId="47" applyFont="1" applyFill="1" applyBorder="1" applyAlignment="1" applyProtection="1">
      <alignment vertical="center"/>
      <protection hidden="1"/>
    </xf>
    <xf numFmtId="209" fontId="9" fillId="35" borderId="0" xfId="44" applyNumberFormat="1" applyFont="1" applyFill="1" applyBorder="1" applyAlignment="1" applyProtection="1">
      <alignment vertical="center"/>
      <protection locked="0"/>
    </xf>
    <xf numFmtId="211" fontId="2" fillId="35" borderId="0" xfId="44" applyNumberFormat="1" applyFont="1" applyFill="1" applyBorder="1" applyAlignment="1">
      <alignment/>
    </xf>
  </cellXfs>
  <cellStyles count="49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Cons_HERA_mar04_Poli_7tris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1</xdr:col>
      <xdr:colOff>1123950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</xdr:col>
      <xdr:colOff>1247775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3" descr="icona g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38100</xdr:rowOff>
    </xdr:from>
    <xdr:to>
      <xdr:col>0</xdr:col>
      <xdr:colOff>1171575</xdr:colOff>
      <xdr:row>1</xdr:row>
      <xdr:rowOff>133350</xdr:rowOff>
    </xdr:to>
    <xdr:pic>
      <xdr:nvPicPr>
        <xdr:cNvPr id="1" name="Picture 12" descr="icona elettricit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28575</xdr:rowOff>
    </xdr:from>
    <xdr:to>
      <xdr:col>0</xdr:col>
      <xdr:colOff>1171575</xdr:colOff>
      <xdr:row>1</xdr:row>
      <xdr:rowOff>142875</xdr:rowOff>
    </xdr:to>
    <xdr:pic>
      <xdr:nvPicPr>
        <xdr:cNvPr id="1" name="Picture 11" descr="icona acq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4" descr="icona rifiu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19050</xdr:rowOff>
    </xdr:from>
    <xdr:to>
      <xdr:col>0</xdr:col>
      <xdr:colOff>1171575</xdr:colOff>
      <xdr:row>1</xdr:row>
      <xdr:rowOff>114300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90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4974"/>
  </sheetPr>
  <dimension ref="B3:J30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5.57421875" style="4" customWidth="1"/>
    <col min="2" max="2" width="51.140625" style="4" customWidth="1"/>
    <col min="3" max="4" width="10.57421875" style="4" bestFit="1" customWidth="1"/>
    <col min="5" max="16384" width="8.8515625" style="4" customWidth="1"/>
  </cols>
  <sheetData>
    <row r="1" ht="15" customHeight="1"/>
    <row r="2" ht="25.5" customHeight="1"/>
    <row r="3" spans="2:4" ht="12">
      <c r="B3" s="1" t="s">
        <v>11</v>
      </c>
      <c r="C3" s="2"/>
      <c r="D3" s="2"/>
    </row>
    <row r="4" spans="2:4" ht="12">
      <c r="B4" s="3" t="s">
        <v>55</v>
      </c>
      <c r="C4" s="113" t="s">
        <v>68</v>
      </c>
      <c r="D4" s="113" t="s">
        <v>65</v>
      </c>
    </row>
    <row r="5" spans="2:4" ht="12">
      <c r="B5" s="5" t="s">
        <v>0</v>
      </c>
      <c r="C5" s="14">
        <f>4151.2+28.5</f>
        <v>4179.7</v>
      </c>
      <c r="D5" s="14">
        <v>3402.3</v>
      </c>
    </row>
    <row r="6" spans="2:4" ht="12">
      <c r="B6" s="6" t="s">
        <v>1</v>
      </c>
      <c r="C6" s="15">
        <v>140.2</v>
      </c>
      <c r="D6" s="15">
        <v>222.6</v>
      </c>
    </row>
    <row r="7" spans="2:4" ht="13.5" customHeight="1">
      <c r="B7" s="6" t="s">
        <v>2</v>
      </c>
      <c r="C7" s="16">
        <v>-2128.5</v>
      </c>
      <c r="D7" s="16">
        <v>-1605.1</v>
      </c>
    </row>
    <row r="8" spans="2:4" ht="12">
      <c r="B8" s="6" t="s">
        <v>3</v>
      </c>
      <c r="C8" s="15">
        <v>-1260.1</v>
      </c>
      <c r="D8" s="15">
        <v>-1151</v>
      </c>
    </row>
    <row r="9" spans="2:10" ht="12">
      <c r="B9" s="6" t="s">
        <v>4</v>
      </c>
      <c r="C9" s="15">
        <v>-301.8</v>
      </c>
      <c r="D9" s="15">
        <v>-290.9</v>
      </c>
      <c r="J9" s="7"/>
    </row>
    <row r="10" spans="2:6" ht="12">
      <c r="B10" s="6" t="s">
        <v>53</v>
      </c>
      <c r="C10" s="15">
        <v>-274.3</v>
      </c>
      <c r="D10" s="15">
        <v>-264</v>
      </c>
      <c r="F10" s="8"/>
    </row>
    <row r="11" spans="2:4" ht="12">
      <c r="B11" s="6" t="s">
        <v>5</v>
      </c>
      <c r="C11" s="15">
        <v>-37.9</v>
      </c>
      <c r="D11" s="15">
        <v>-32.5</v>
      </c>
    </row>
    <row r="12" spans="2:4" ht="12">
      <c r="B12" s="6" t="s">
        <v>6</v>
      </c>
      <c r="C12" s="15">
        <v>26.3</v>
      </c>
      <c r="D12" s="15">
        <v>14.3</v>
      </c>
    </row>
    <row r="13" spans="2:4" ht="12">
      <c r="B13" s="6"/>
      <c r="C13" s="16"/>
      <c r="D13" s="16"/>
    </row>
    <row r="14" spans="2:6" ht="12">
      <c r="B14" s="9" t="s">
        <v>7</v>
      </c>
      <c r="C14" s="17">
        <f>SUM(C5:C12)</f>
        <v>343.5999999999998</v>
      </c>
      <c r="D14" s="17">
        <f>SUM(D5:D12)</f>
        <v>295.7000000000002</v>
      </c>
      <c r="F14" s="18"/>
    </row>
    <row r="15" spans="2:6" ht="12">
      <c r="B15" s="6"/>
      <c r="C15" s="18"/>
      <c r="D15" s="18"/>
      <c r="F15" s="18"/>
    </row>
    <row r="16" spans="2:4" ht="12">
      <c r="B16" s="6" t="s">
        <v>54</v>
      </c>
      <c r="C16" s="19">
        <v>5.4</v>
      </c>
      <c r="D16" s="19">
        <v>3.7</v>
      </c>
    </row>
    <row r="17" spans="2:4" ht="12">
      <c r="B17" s="6" t="s">
        <v>8</v>
      </c>
      <c r="C17" s="19">
        <v>47.9</v>
      </c>
      <c r="D17" s="19">
        <v>30.9</v>
      </c>
    </row>
    <row r="18" spans="2:4" ht="12">
      <c r="B18" s="6" t="s">
        <v>9</v>
      </c>
      <c r="C18" s="19">
        <v>-136.9</v>
      </c>
      <c r="D18" s="19">
        <v>-90.8</v>
      </c>
    </row>
    <row r="19" spans="2:4" ht="12">
      <c r="B19" s="13"/>
      <c r="C19" s="18"/>
      <c r="D19" s="18"/>
    </row>
    <row r="20" spans="2:4" ht="12">
      <c r="B20" s="9" t="s">
        <v>48</v>
      </c>
      <c r="C20" s="17">
        <f>SUM(C16:C18)</f>
        <v>-83.60000000000001</v>
      </c>
      <c r="D20" s="17">
        <f>SUM(D16:D18)</f>
        <v>-56.199999999999996</v>
      </c>
    </row>
    <row r="21" spans="2:4" ht="12">
      <c r="B21" s="6"/>
      <c r="C21" s="18"/>
      <c r="D21" s="18"/>
    </row>
    <row r="22" spans="2:4" ht="12">
      <c r="B22" s="9" t="s">
        <v>10</v>
      </c>
      <c r="C22" s="17">
        <f>+C14+C20</f>
        <v>259.9999999999998</v>
      </c>
      <c r="D22" s="17">
        <f>+D14+D20</f>
        <v>239.50000000000023</v>
      </c>
    </row>
    <row r="23" spans="2:4" ht="12">
      <c r="B23" s="5"/>
      <c r="C23" s="14"/>
      <c r="D23" s="14"/>
    </row>
    <row r="24" spans="2:4" ht="12">
      <c r="B24" s="6" t="s">
        <v>43</v>
      </c>
      <c r="C24" s="19">
        <v>-23.8</v>
      </c>
      <c r="D24" s="19">
        <v>-64.6</v>
      </c>
    </row>
    <row r="25" spans="3:4" ht="12">
      <c r="C25" s="18"/>
      <c r="D25" s="18"/>
    </row>
    <row r="26" spans="2:4" ht="12">
      <c r="B26" s="9" t="s">
        <v>44</v>
      </c>
      <c r="C26" s="17">
        <f>C22+C24</f>
        <v>236.19999999999976</v>
      </c>
      <c r="D26" s="17">
        <f>D22+D24</f>
        <v>174.90000000000023</v>
      </c>
    </row>
    <row r="27" spans="2:4" ht="7.5" customHeight="1">
      <c r="B27" s="10"/>
      <c r="C27" s="14"/>
      <c r="D27" s="14"/>
    </row>
    <row r="28" spans="2:4" ht="12">
      <c r="B28" s="11" t="s">
        <v>49</v>
      </c>
      <c r="C28" s="20"/>
      <c r="D28" s="20"/>
    </row>
    <row r="29" spans="2:4" ht="12">
      <c r="B29" s="6" t="s">
        <v>50</v>
      </c>
      <c r="C29" s="15">
        <f>+C26-C30</f>
        <v>216.09999999999977</v>
      </c>
      <c r="D29" s="15">
        <f>+D26-D30</f>
        <v>166.20000000000024</v>
      </c>
    </row>
    <row r="30" spans="2:4" ht="12">
      <c r="B30" s="12" t="s">
        <v>51</v>
      </c>
      <c r="C30" s="21">
        <v>20.1</v>
      </c>
      <c r="D30" s="21">
        <v>8.7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 C19:C21 C25 C23" formulaRange="1" unlockedFormula="1"/>
    <ignoredError sqref="D14 D20 C26 C27:D28 D26 C29:D29 C5 C22:D2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54974"/>
  </sheetPr>
  <dimension ref="A5:D3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421875" style="4" bestFit="1" customWidth="1"/>
    <col min="2" max="2" width="49.57421875" style="4" bestFit="1" customWidth="1"/>
    <col min="3" max="4" width="15.421875" style="4" customWidth="1"/>
    <col min="5" max="16384" width="8.8515625" style="4" customWidth="1"/>
  </cols>
  <sheetData>
    <row r="5" spans="1:4" ht="14.25" customHeight="1">
      <c r="A5" s="31"/>
      <c r="B5" s="32" t="s">
        <v>56</v>
      </c>
      <c r="C5" s="33" t="s">
        <v>68</v>
      </c>
      <c r="D5" s="33" t="s">
        <v>69</v>
      </c>
    </row>
    <row r="6" spans="2:4" ht="12">
      <c r="B6" s="23"/>
      <c r="C6" s="117"/>
      <c r="D6" s="117"/>
    </row>
    <row r="7" spans="1:4" ht="12">
      <c r="A7" s="4" t="s">
        <v>37</v>
      </c>
      <c r="B7" s="23" t="s">
        <v>38</v>
      </c>
      <c r="C7" s="117">
        <v>1040.6</v>
      </c>
      <c r="D7" s="117">
        <v>987.1</v>
      </c>
    </row>
    <row r="8" spans="1:4" ht="12">
      <c r="A8" s="4" t="s">
        <v>39</v>
      </c>
      <c r="B8" s="23" t="s">
        <v>71</v>
      </c>
      <c r="C8" s="126">
        <v>0</v>
      </c>
      <c r="D8" s="126">
        <v>0</v>
      </c>
    </row>
    <row r="9" spans="1:4" ht="12">
      <c r="A9" s="4" t="s">
        <v>40</v>
      </c>
      <c r="B9" s="23" t="s">
        <v>92</v>
      </c>
      <c r="C9" s="117">
        <v>30.9</v>
      </c>
      <c r="D9" s="117">
        <v>32.8</v>
      </c>
    </row>
    <row r="10" spans="1:4" s="29" customFormat="1" ht="12">
      <c r="A10" s="28" t="s">
        <v>39</v>
      </c>
      <c r="B10" s="22" t="s">
        <v>72</v>
      </c>
      <c r="C10" s="25">
        <f>C7+C8+C9</f>
        <v>1071.5</v>
      </c>
      <c r="D10" s="25">
        <f>D7+D8+D9</f>
        <v>1019.9</v>
      </c>
    </row>
    <row r="11" spans="2:4" ht="12">
      <c r="B11" s="23"/>
      <c r="C11" s="24"/>
      <c r="D11" s="24"/>
    </row>
    <row r="12" spans="1:4" ht="12">
      <c r="A12" s="4" t="s">
        <v>41</v>
      </c>
      <c r="B12" s="23" t="s">
        <v>73</v>
      </c>
      <c r="C12" s="117">
        <v>-251</v>
      </c>
      <c r="D12" s="117">
        <v>-302.6</v>
      </c>
    </row>
    <row r="13" spans="1:4" ht="12">
      <c r="A13" s="4" t="s">
        <v>75</v>
      </c>
      <c r="B13" s="23" t="s">
        <v>74</v>
      </c>
      <c r="C13" s="117">
        <v>-316.6</v>
      </c>
      <c r="D13" s="117">
        <v>-327.2</v>
      </c>
    </row>
    <row r="14" spans="1:4" ht="12">
      <c r="A14" s="28" t="s">
        <v>70</v>
      </c>
      <c r="B14" s="22" t="s">
        <v>76</v>
      </c>
      <c r="C14" s="118">
        <f>+C12+C13</f>
        <v>-567.6</v>
      </c>
      <c r="D14" s="118">
        <f>+D12+D13</f>
        <v>-629.8</v>
      </c>
    </row>
    <row r="15" spans="2:4" ht="12">
      <c r="B15" s="23"/>
      <c r="C15" s="117"/>
      <c r="D15" s="117"/>
    </row>
    <row r="16" spans="1:4" ht="12">
      <c r="A16" s="28" t="s">
        <v>77</v>
      </c>
      <c r="B16" s="22" t="s">
        <v>78</v>
      </c>
      <c r="C16" s="119">
        <f>+C10+C14</f>
        <v>503.9</v>
      </c>
      <c r="D16" s="119">
        <f>+D10+D14</f>
        <v>390.1</v>
      </c>
    </row>
    <row r="17" spans="2:4" ht="12">
      <c r="B17" s="26"/>
      <c r="C17" s="117"/>
      <c r="D17" s="117"/>
    </row>
    <row r="18" spans="1:4" ht="12">
      <c r="A18" s="4" t="s">
        <v>82</v>
      </c>
      <c r="B18" s="23" t="s">
        <v>79</v>
      </c>
      <c r="C18" s="120">
        <v>-484.7</v>
      </c>
      <c r="D18" s="120">
        <v>-594.2</v>
      </c>
    </row>
    <row r="19" spans="1:4" ht="12">
      <c r="A19" s="4" t="s">
        <v>83</v>
      </c>
      <c r="B19" s="23" t="s">
        <v>80</v>
      </c>
      <c r="C19" s="120">
        <v>-2510.3</v>
      </c>
      <c r="D19" s="120">
        <v>-2554.3</v>
      </c>
    </row>
    <row r="20" spans="1:4" ht="12">
      <c r="A20" s="4" t="s">
        <v>84</v>
      </c>
      <c r="B20" s="27" t="s">
        <v>81</v>
      </c>
      <c r="C20" s="126">
        <v>0</v>
      </c>
      <c r="D20" s="126">
        <v>0</v>
      </c>
    </row>
    <row r="21" spans="1:4" ht="12">
      <c r="A21" s="28" t="s">
        <v>85</v>
      </c>
      <c r="B21" s="22" t="s">
        <v>86</v>
      </c>
      <c r="C21" s="118">
        <f>SUM(C18:C20)</f>
        <v>-2995</v>
      </c>
      <c r="D21" s="118">
        <f>SUM(D18:D20)</f>
        <v>-3148.5</v>
      </c>
    </row>
    <row r="22" spans="1:4" ht="12">
      <c r="A22" s="123"/>
      <c r="B22" s="124"/>
      <c r="C22" s="125"/>
      <c r="D22" s="125"/>
    </row>
    <row r="23" spans="1:4" ht="12">
      <c r="A23" s="28" t="s">
        <v>87</v>
      </c>
      <c r="B23" s="22" t="s">
        <v>88</v>
      </c>
      <c r="C23" s="119">
        <f>+C16+C21</f>
        <v>-2491.1</v>
      </c>
      <c r="D23" s="119">
        <f>+D21+D16</f>
        <v>-2758.4</v>
      </c>
    </row>
    <row r="24" spans="1:4" ht="12">
      <c r="A24" s="123"/>
      <c r="B24" s="124"/>
      <c r="C24" s="119"/>
      <c r="D24" s="119"/>
    </row>
    <row r="25" spans="1:4" ht="12">
      <c r="A25" s="28"/>
      <c r="B25" s="22" t="s">
        <v>42</v>
      </c>
      <c r="C25" s="119">
        <v>135.2</v>
      </c>
      <c r="D25" s="119">
        <v>140.8</v>
      </c>
    </row>
    <row r="26" spans="2:4" ht="12">
      <c r="B26" s="27"/>
      <c r="C26" s="118"/>
      <c r="D26" s="118"/>
    </row>
    <row r="27" spans="1:4" ht="12">
      <c r="A27" s="28"/>
      <c r="B27" s="22" t="s">
        <v>67</v>
      </c>
      <c r="C27" s="118">
        <f>C23+C25</f>
        <v>-2355.9</v>
      </c>
      <c r="D27" s="118">
        <f>D23+D25</f>
        <v>-2617.6</v>
      </c>
    </row>
    <row r="28" spans="2:4" ht="12">
      <c r="B28" s="27"/>
      <c r="C28" s="121"/>
      <c r="D28" s="121"/>
    </row>
    <row r="29" spans="2:4" ht="12">
      <c r="B29" s="4" t="s">
        <v>66</v>
      </c>
      <c r="C29" s="120">
        <v>-462.8</v>
      </c>
      <c r="D29" s="120">
        <v>-456.4</v>
      </c>
    </row>
    <row r="30" spans="1:4" ht="24">
      <c r="A30" s="28"/>
      <c r="B30" s="9" t="s">
        <v>89</v>
      </c>
      <c r="C30" s="118">
        <f>+C27+C29</f>
        <v>-2818.7000000000003</v>
      </c>
      <c r="D30" s="118">
        <f>+D27+D29</f>
        <v>-3074</v>
      </c>
    </row>
    <row r="31" spans="3:4" ht="12">
      <c r="C31" s="122"/>
      <c r="D31" s="122"/>
    </row>
    <row r="32" spans="2:4" ht="12">
      <c r="B32" s="4" t="s">
        <v>90</v>
      </c>
      <c r="C32" s="120">
        <v>-138</v>
      </c>
      <c r="D32" s="120">
        <v>-153</v>
      </c>
    </row>
    <row r="33" spans="1:4" ht="12">
      <c r="A33" s="28"/>
      <c r="B33" s="9" t="s">
        <v>91</v>
      </c>
      <c r="C33" s="118">
        <f>+C30+C32</f>
        <v>-2956.7000000000003</v>
      </c>
      <c r="D33" s="118">
        <f>+D30+D32</f>
        <v>-3227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26 C15:D15 D26:D27 D30:D31 C21:D21 C28 D28 C30:C31 C33:D33 C17:D17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  <pageSetUpPr fitToPage="1"/>
  </sheetPr>
  <dimension ref="A3:G1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4" customWidth="1"/>
    <col min="2" max="7" width="10.7109375" style="4" customWidth="1"/>
    <col min="8" max="11" width="8.8515625" style="4" customWidth="1"/>
    <col min="12" max="12" width="9.28125" style="4" customWidth="1"/>
    <col min="13" max="14" width="8.8515625" style="4" customWidth="1"/>
    <col min="15" max="15" width="4.140625" style="4" customWidth="1"/>
    <col min="16" max="16384" width="8.8515625" style="4" customWidth="1"/>
  </cols>
  <sheetData>
    <row r="1" ht="12"/>
    <row r="2" ht="12"/>
    <row r="3" spans="1:7" ht="12">
      <c r="A3" s="64" t="s">
        <v>60</v>
      </c>
      <c r="B3" s="65">
        <v>44377</v>
      </c>
      <c r="C3" s="66" t="s">
        <v>16</v>
      </c>
      <c r="D3" s="65">
        <v>44012</v>
      </c>
      <c r="E3" s="67" t="s">
        <v>16</v>
      </c>
      <c r="F3" s="68" t="s">
        <v>13</v>
      </c>
      <c r="G3" s="69" t="s">
        <v>14</v>
      </c>
    </row>
    <row r="4" spans="1:7" ht="12">
      <c r="A4" s="34" t="s">
        <v>17</v>
      </c>
      <c r="B4" s="96">
        <v>2185.6</v>
      </c>
      <c r="C4" s="35">
        <f>B4/$B$4</f>
        <v>1</v>
      </c>
      <c r="D4" s="96">
        <v>1634.5644578099998</v>
      </c>
      <c r="E4" s="35">
        <f>D4/$D$4</f>
        <v>1</v>
      </c>
      <c r="F4" s="36">
        <f>B4-D4</f>
        <v>551.0355421900001</v>
      </c>
      <c r="G4" s="37">
        <f>B4/D4-1</f>
        <v>0.33711459927880805</v>
      </c>
    </row>
    <row r="5" spans="1:7" s="29" customFormat="1" ht="12">
      <c r="A5" s="38" t="s">
        <v>18</v>
      </c>
      <c r="B5" s="39">
        <v>-1885.1</v>
      </c>
      <c r="C5" s="40">
        <f>B5/$B$4</f>
        <v>-0.8625091508052709</v>
      </c>
      <c r="D5" s="39">
        <v>-1378.90976781</v>
      </c>
      <c r="E5" s="40">
        <f>D5/$D$4</f>
        <v>-0.8435946109200688</v>
      </c>
      <c r="F5" s="41">
        <f>B5-D5</f>
        <v>-506.19023218999996</v>
      </c>
      <c r="G5" s="42">
        <f>B5/D5-1</f>
        <v>0.36709452932075237</v>
      </c>
    </row>
    <row r="6" spans="1:7" ht="12">
      <c r="A6" s="38" t="s">
        <v>4</v>
      </c>
      <c r="B6" s="39">
        <v>-64.16440029</v>
      </c>
      <c r="C6" s="40">
        <f>B6/$B$4</f>
        <v>-0.029357796618777455</v>
      </c>
      <c r="D6" s="39">
        <v>-59.51890885</v>
      </c>
      <c r="E6" s="40">
        <f>D6/$D$4</f>
        <v>-0.036412702212884174</v>
      </c>
      <c r="F6" s="41">
        <f>B6-D6</f>
        <v>-4.645491440000001</v>
      </c>
      <c r="G6" s="42">
        <f>B6/D6-1</f>
        <v>0.07805068220769318</v>
      </c>
    </row>
    <row r="7" spans="1:7" ht="12">
      <c r="A7" s="38" t="s">
        <v>6</v>
      </c>
      <c r="B7" s="43">
        <v>7.692692470000001</v>
      </c>
      <c r="C7" s="44">
        <f>B7/$B$4</f>
        <v>0.0035197165400805276</v>
      </c>
      <c r="D7" s="43">
        <v>4.62330678</v>
      </c>
      <c r="E7" s="44">
        <f>D7/$D$4</f>
        <v>0.0028284640338958164</v>
      </c>
      <c r="F7" s="39">
        <f>B7-D7</f>
        <v>3.0693856900000007</v>
      </c>
      <c r="G7" s="42">
        <f>B7/D7-1</f>
        <v>0.6638940126746251</v>
      </c>
    </row>
    <row r="8" spans="1:7" ht="12">
      <c r="A8" s="45" t="s">
        <v>19</v>
      </c>
      <c r="B8" s="46">
        <f>SUM(B4:B7)</f>
        <v>244.02829218</v>
      </c>
      <c r="C8" s="47">
        <f>B8/$B$4</f>
        <v>0.11165276911603221</v>
      </c>
      <c r="D8" s="46">
        <f>SUM(D4:D7)</f>
        <v>200.75908792999985</v>
      </c>
      <c r="E8" s="47">
        <f>D8/$D$4</f>
        <v>0.12282115090094287</v>
      </c>
      <c r="F8" s="48">
        <f>B8-D8</f>
        <v>43.26920425000014</v>
      </c>
      <c r="G8" s="49">
        <f>B8/D8-1</f>
        <v>0.21552799774168707</v>
      </c>
    </row>
    <row r="9" spans="1:7" s="29" customFormat="1" ht="12">
      <c r="A9" s="4"/>
      <c r="B9" s="4"/>
      <c r="C9" s="4"/>
      <c r="D9" s="4"/>
      <c r="E9" s="4"/>
      <c r="F9" s="4"/>
      <c r="G9" s="4"/>
    </row>
    <row r="10" spans="1:5" ht="12">
      <c r="A10" s="64" t="s">
        <v>12</v>
      </c>
      <c r="B10" s="65">
        <f>B3</f>
        <v>44377</v>
      </c>
      <c r="C10" s="65">
        <f>D3</f>
        <v>44012</v>
      </c>
      <c r="D10" s="65" t="str">
        <f>F3</f>
        <v>Var. Ass.</v>
      </c>
      <c r="E10" s="70" t="s">
        <v>14</v>
      </c>
    </row>
    <row r="11" spans="1:5" ht="12">
      <c r="A11" s="38" t="s">
        <v>57</v>
      </c>
      <c r="B11" s="50">
        <v>1628.5767772772074</v>
      </c>
      <c r="C11" s="50">
        <v>1449.4523874659794</v>
      </c>
      <c r="D11" s="51">
        <f>B11-C11</f>
        <v>179.12438981122796</v>
      </c>
      <c r="E11" s="42">
        <f>B11/C11-1</f>
        <v>0.12358073391040048</v>
      </c>
    </row>
    <row r="12" spans="1:5" ht="12">
      <c r="A12" s="38" t="s">
        <v>58</v>
      </c>
      <c r="B12" s="50">
        <v>8336.263991350475</v>
      </c>
      <c r="C12" s="50">
        <v>5996.350898070775</v>
      </c>
      <c r="D12" s="51">
        <f>B12-C12</f>
        <v>2339.9130932797007</v>
      </c>
      <c r="E12" s="42">
        <f>B12/C12-1</f>
        <v>0.39022284270130503</v>
      </c>
    </row>
    <row r="13" spans="1:5" ht="12">
      <c r="A13" s="52" t="s">
        <v>15</v>
      </c>
      <c r="B13" s="53">
        <v>6390</v>
      </c>
      <c r="C13" s="53">
        <v>4253.8</v>
      </c>
      <c r="D13" s="51">
        <f>B13-C13</f>
        <v>2136.2</v>
      </c>
      <c r="E13" s="54">
        <f>B13/C13-1</f>
        <v>0.5021862805021391</v>
      </c>
    </row>
    <row r="14" spans="1:5" ht="12">
      <c r="A14" s="55" t="s">
        <v>59</v>
      </c>
      <c r="B14" s="56">
        <v>300.7043230544534</v>
      </c>
      <c r="C14" s="56">
        <v>262.7626361187291</v>
      </c>
      <c r="D14" s="57">
        <f>B14-C14</f>
        <v>37.941686935724306</v>
      </c>
      <c r="E14" s="58">
        <f>B14/C14-1</f>
        <v>0.14439528958972825</v>
      </c>
    </row>
    <row r="15" spans="1:5" ht="12">
      <c r="A15" s="59"/>
      <c r="B15" s="53"/>
      <c r="C15" s="53"/>
      <c r="D15" s="53"/>
      <c r="E15" s="40"/>
    </row>
    <row r="16" spans="1:5" ht="12">
      <c r="A16" s="71" t="s">
        <v>45</v>
      </c>
      <c r="B16" s="65">
        <f>B10</f>
        <v>44377</v>
      </c>
      <c r="C16" s="65">
        <f>C10</f>
        <v>44012</v>
      </c>
      <c r="D16" s="65" t="str">
        <f>D10</f>
        <v>Var. Ass.</v>
      </c>
      <c r="E16" s="70" t="s">
        <v>14</v>
      </c>
    </row>
    <row r="17" spans="1:5" ht="12">
      <c r="A17" s="38" t="s">
        <v>20</v>
      </c>
      <c r="B17" s="60">
        <f>B8</f>
        <v>244.02829218</v>
      </c>
      <c r="C17" s="60">
        <f>D8</f>
        <v>200.75908792999985</v>
      </c>
      <c r="D17" s="39">
        <f>B17-C17</f>
        <v>43.26920425000014</v>
      </c>
      <c r="E17" s="42">
        <f>B17/C17-1</f>
        <v>0.21552799774168707</v>
      </c>
    </row>
    <row r="18" spans="1:5" ht="12">
      <c r="A18" s="38" t="s">
        <v>21</v>
      </c>
      <c r="B18" s="60">
        <v>617.85990193</v>
      </c>
      <c r="C18" s="60">
        <v>559.6876843500002</v>
      </c>
      <c r="D18" s="39">
        <f>B18-C18</f>
        <v>58.172217579999824</v>
      </c>
      <c r="E18" s="42">
        <f>B18/C18-1</f>
        <v>0.10393692626550965</v>
      </c>
    </row>
    <row r="19" spans="1:5" ht="12">
      <c r="A19" s="55" t="s">
        <v>22</v>
      </c>
      <c r="B19" s="61">
        <f>+B17/B18</f>
        <v>0.394957321907009</v>
      </c>
      <c r="C19" s="61">
        <f>+C17/C18</f>
        <v>0.35869841975021083</v>
      </c>
      <c r="D19" s="62">
        <f>+(B19-C19)*100</f>
        <v>3.6258902156798167</v>
      </c>
      <c r="E19" s="63"/>
    </row>
  </sheetData>
  <sheetProtection/>
  <printOptions/>
  <pageMargins left="0.17" right="0.16" top="0.81" bottom="1" header="0.39" footer="0.5"/>
  <pageSetup fitToHeight="1" fitToWidth="1" horizontalDpi="600" verticalDpi="600" orientation="portrait" paperSize="9" scale="60" r:id="rId2"/>
  <ignoredErrors>
    <ignoredError sqref="B8" formulaRange="1"/>
    <ignoredError sqref="C8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  <pageSetUpPr fitToPage="1"/>
  </sheetPr>
  <dimension ref="A1:G2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>
      <c r="A1" s="29"/>
    </row>
    <row r="2" ht="12">
      <c r="A2" s="29"/>
    </row>
    <row r="3" spans="1:7" ht="12">
      <c r="A3" s="82" t="s">
        <v>60</v>
      </c>
      <c r="B3" s="79">
        <f>+Gas!B3</f>
        <v>44377</v>
      </c>
      <c r="C3" s="83" t="s">
        <v>16</v>
      </c>
      <c r="D3" s="79">
        <f>+Gas!D3</f>
        <v>44012</v>
      </c>
      <c r="E3" s="83" t="s">
        <v>16</v>
      </c>
      <c r="F3" s="80" t="s">
        <v>13</v>
      </c>
      <c r="G3" s="84" t="s">
        <v>14</v>
      </c>
    </row>
    <row r="4" spans="1:7" ht="12">
      <c r="A4" s="34" t="s">
        <v>17</v>
      </c>
      <c r="B4" s="115">
        <v>1141.1761606900002</v>
      </c>
      <c r="C4" s="35">
        <f>B4/$B$4</f>
        <v>1</v>
      </c>
      <c r="D4" s="115">
        <v>1097.2784802300002</v>
      </c>
      <c r="E4" s="35">
        <f>+D4/D$4</f>
        <v>1</v>
      </c>
      <c r="F4" s="36">
        <f>B4-D4</f>
        <v>43.89768045999995</v>
      </c>
      <c r="G4" s="37">
        <f>B4/D4-1</f>
        <v>0.04000596134064205</v>
      </c>
    </row>
    <row r="5" spans="1:7" ht="12">
      <c r="A5" s="38" t="s">
        <v>18</v>
      </c>
      <c r="B5" s="39">
        <v>-1032.5806476900002</v>
      </c>
      <c r="C5" s="40">
        <f>B5/$B$4</f>
        <v>-0.9048389576116461</v>
      </c>
      <c r="D5" s="39">
        <v>-979.4412573200002</v>
      </c>
      <c r="E5" s="40">
        <f>+D5/D$4</f>
        <v>-0.892609556249294</v>
      </c>
      <c r="F5" s="41">
        <f>B5-D5</f>
        <v>-53.13939037</v>
      </c>
      <c r="G5" s="42">
        <f>B5/D5-1</f>
        <v>0.05425480086003609</v>
      </c>
    </row>
    <row r="6" spans="1:7" ht="12">
      <c r="A6" s="38" t="s">
        <v>4</v>
      </c>
      <c r="B6" s="39">
        <v>-23.877567810000002</v>
      </c>
      <c r="C6" s="40">
        <f>B6/$B$4</f>
        <v>-0.02092364757739303</v>
      </c>
      <c r="D6" s="39">
        <v>-24.91019988</v>
      </c>
      <c r="E6" s="40">
        <f>+D6/D$4</f>
        <v>-0.022701802986948745</v>
      </c>
      <c r="F6" s="41">
        <f>B6-D6</f>
        <v>1.0326320699999982</v>
      </c>
      <c r="G6" s="42">
        <f>B6/D6-1</f>
        <v>-0.041454186436660545</v>
      </c>
    </row>
    <row r="7" spans="1:7" ht="12">
      <c r="A7" s="38" t="s">
        <v>6</v>
      </c>
      <c r="B7" s="50">
        <v>5.2790870299999995</v>
      </c>
      <c r="C7" s="44">
        <f>B7/$B$4</f>
        <v>0.004626005354693052</v>
      </c>
      <c r="D7" s="50">
        <v>4.05425887</v>
      </c>
      <c r="E7" s="44">
        <f>+D7/D$4</f>
        <v>0.0036948312967462807</v>
      </c>
      <c r="F7" s="39">
        <f>B7-D7</f>
        <v>1.2248281599999995</v>
      </c>
      <c r="G7" s="42">
        <f>B7/D7-1</f>
        <v>0.3021090165364797</v>
      </c>
    </row>
    <row r="8" spans="1:7" ht="12">
      <c r="A8" s="45" t="s">
        <v>19</v>
      </c>
      <c r="B8" s="75">
        <f>SUM(B4:B7)</f>
        <v>89.99703221999998</v>
      </c>
      <c r="C8" s="47">
        <f>B8/$B$4</f>
        <v>0.07886340016565385</v>
      </c>
      <c r="D8" s="75">
        <f>SUM(D4:D7)</f>
        <v>96.98128190000004</v>
      </c>
      <c r="E8" s="47">
        <f>+D8/D$4</f>
        <v>0.08838347206050357</v>
      </c>
      <c r="F8" s="48">
        <f>B8-D8</f>
        <v>-6.984249680000062</v>
      </c>
      <c r="G8" s="49">
        <f>B8/D8-1</f>
        <v>-0.07201647104646136</v>
      </c>
    </row>
    <row r="10" spans="1:5" ht="12">
      <c r="A10" s="82" t="s">
        <v>12</v>
      </c>
      <c r="B10" s="79">
        <f>+B3</f>
        <v>44377</v>
      </c>
      <c r="C10" s="79">
        <f>+D3</f>
        <v>44012</v>
      </c>
      <c r="D10" s="80" t="s">
        <v>13</v>
      </c>
      <c r="E10" s="81" t="s">
        <v>14</v>
      </c>
    </row>
    <row r="11" spans="1:5" ht="12">
      <c r="A11" s="38" t="s">
        <v>61</v>
      </c>
      <c r="B11" s="43">
        <v>5462.858707995189</v>
      </c>
      <c r="C11" s="43">
        <v>6130.700532183591</v>
      </c>
      <c r="D11" s="51">
        <f>B11-C11</f>
        <v>-667.8418241884019</v>
      </c>
      <c r="E11" s="42">
        <f>B11/C11-1</f>
        <v>-0.10893401507421774</v>
      </c>
    </row>
    <row r="12" spans="1:5" ht="12">
      <c r="A12" s="55" t="s">
        <v>62</v>
      </c>
      <c r="B12" s="114">
        <v>1330.3772826806558</v>
      </c>
      <c r="C12" s="114">
        <v>1350.3873191903333</v>
      </c>
      <c r="D12" s="76">
        <f>B12-C12</f>
        <v>-20.010036509677548</v>
      </c>
      <c r="E12" s="58">
        <f>B12/C12-1</f>
        <v>-0.014817997936825367</v>
      </c>
    </row>
    <row r="14" spans="1:5" ht="12">
      <c r="A14" s="78" t="s">
        <v>45</v>
      </c>
      <c r="B14" s="79">
        <f>+B10</f>
        <v>44377</v>
      </c>
      <c r="C14" s="79">
        <f>+D3</f>
        <v>44012</v>
      </c>
      <c r="D14" s="80" t="s">
        <v>13</v>
      </c>
      <c r="E14" s="81" t="s">
        <v>14</v>
      </c>
    </row>
    <row r="15" spans="1:5" ht="12">
      <c r="A15" s="38" t="s">
        <v>20</v>
      </c>
      <c r="B15" s="60">
        <f>B8</f>
        <v>89.99703221999998</v>
      </c>
      <c r="C15" s="60">
        <f>D8</f>
        <v>96.98128190000004</v>
      </c>
      <c r="D15" s="39">
        <f>B15-C15</f>
        <v>-6.984249680000062</v>
      </c>
      <c r="E15" s="42">
        <f>B15/C15-1</f>
        <v>-0.07201647104646136</v>
      </c>
    </row>
    <row r="16" spans="1:5" ht="12">
      <c r="A16" s="38" t="s">
        <v>21</v>
      </c>
      <c r="B16" s="60">
        <f>Gas!B18</f>
        <v>617.85990193</v>
      </c>
      <c r="C16" s="60">
        <f>Gas!C18</f>
        <v>559.6876843500002</v>
      </c>
      <c r="D16" s="39">
        <f>B16-C16</f>
        <v>58.172217579999824</v>
      </c>
      <c r="E16" s="42">
        <f>B16/C16-1</f>
        <v>0.10393692626550965</v>
      </c>
    </row>
    <row r="17" spans="1:5" ht="12">
      <c r="A17" s="55" t="s">
        <v>22</v>
      </c>
      <c r="B17" s="61">
        <f>+B15/B16</f>
        <v>0.14565928609200493</v>
      </c>
      <c r="C17" s="61">
        <f>+C15/C16</f>
        <v>0.17327749852604027</v>
      </c>
      <c r="D17" s="62">
        <f>+(B17-C17)*100</f>
        <v>-2.761821243403534</v>
      </c>
      <c r="E17" s="63"/>
    </row>
    <row r="19" ht="12">
      <c r="D19" s="77"/>
    </row>
    <row r="22" ht="12">
      <c r="C22" s="4" t="s">
        <v>93</v>
      </c>
    </row>
  </sheetData>
  <sheetProtection/>
  <printOptions/>
  <pageMargins left="0.17" right="0.17" top="1" bottom="1" header="0.5" footer="0.5"/>
  <pageSetup fitToHeight="1" fitToWidth="1" horizontalDpi="600" verticalDpi="600" orientation="portrait" paperSize="9" scale="62" r:id="rId2"/>
  <ignoredErrors>
    <ignoredError sqref="C8" formula="1" formulaRange="1"/>
    <ignoredError sqref="B8 D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4"/>
    <pageSetUpPr fitToPage="1"/>
  </sheetPr>
  <dimension ref="A3:G2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86" t="s">
        <v>60</v>
      </c>
      <c r="B3" s="87">
        <f>+'Energia elettrica'!B3</f>
        <v>44377</v>
      </c>
      <c r="C3" s="85" t="s">
        <v>16</v>
      </c>
      <c r="D3" s="87">
        <f>+'Energia elettrica'!D3</f>
        <v>44012</v>
      </c>
      <c r="E3" s="85" t="s">
        <v>16</v>
      </c>
      <c r="F3" s="88" t="s">
        <v>13</v>
      </c>
      <c r="G3" s="89" t="s">
        <v>14</v>
      </c>
    </row>
    <row r="4" spans="1:7" ht="12">
      <c r="A4" s="34" t="s">
        <v>17</v>
      </c>
      <c r="B4" s="74">
        <v>446.73212451</v>
      </c>
      <c r="C4" s="35">
        <f>B4/$B$4</f>
        <v>1</v>
      </c>
      <c r="D4" s="74">
        <v>415.5613545399999</v>
      </c>
      <c r="E4" s="35">
        <f>D4/$D$4</f>
        <v>1</v>
      </c>
      <c r="F4" s="36">
        <f>B4-D4</f>
        <v>31.170769970000094</v>
      </c>
      <c r="G4" s="37">
        <f>B4/D4-1</f>
        <v>0.07500882752801719</v>
      </c>
    </row>
    <row r="5" spans="1:7" ht="12">
      <c r="A5" s="38" t="s">
        <v>18</v>
      </c>
      <c r="B5" s="39">
        <v>-233.32230310000003</v>
      </c>
      <c r="C5" s="40">
        <f>B5/$B$4</f>
        <v>-0.5222868253674852</v>
      </c>
      <c r="D5" s="39">
        <v>-202.36113330999996</v>
      </c>
      <c r="E5" s="40">
        <f>D5/$D$4</f>
        <v>-0.48695849866501884</v>
      </c>
      <c r="F5" s="41">
        <f>B5-D5</f>
        <v>-30.96116979000007</v>
      </c>
      <c r="G5" s="42">
        <f>B5/D5-1</f>
        <v>0.1529995868454157</v>
      </c>
    </row>
    <row r="6" spans="1:7" ht="12">
      <c r="A6" s="38" t="s">
        <v>4</v>
      </c>
      <c r="B6" s="39">
        <v>-93.53203457000001</v>
      </c>
      <c r="C6" s="40">
        <f>B6/$B$4</f>
        <v>-0.2093693948528797</v>
      </c>
      <c r="D6" s="39">
        <v>-92.36202484</v>
      </c>
      <c r="E6" s="40">
        <f>D6/$D$4</f>
        <v>-0.22225845553477636</v>
      </c>
      <c r="F6" s="41">
        <f>B6-D6</f>
        <v>-1.1700097300000039</v>
      </c>
      <c r="G6" s="42">
        <f>B6/D6-1</f>
        <v>0.012667649199190167</v>
      </c>
    </row>
    <row r="7" spans="1:7" ht="12">
      <c r="A7" s="38" t="s">
        <v>6</v>
      </c>
      <c r="B7" s="50">
        <v>2.3901615699999996</v>
      </c>
      <c r="C7" s="44">
        <f>B7/$B$4</f>
        <v>0.005350323916422304</v>
      </c>
      <c r="D7" s="50">
        <v>1.8542216900000001</v>
      </c>
      <c r="E7" s="44">
        <f>D7/$D$4</f>
        <v>0.004461968539044027</v>
      </c>
      <c r="F7" s="51">
        <f>B7-D7</f>
        <v>0.5359398799999995</v>
      </c>
      <c r="G7" s="42">
        <f>B7/D7-1</f>
        <v>0.2890376500773213</v>
      </c>
    </row>
    <row r="8" spans="1:7" ht="12">
      <c r="A8" s="45" t="s">
        <v>19</v>
      </c>
      <c r="B8" s="75">
        <f>SUM(B4:B7)</f>
        <v>122.26794840999997</v>
      </c>
      <c r="C8" s="47">
        <f>B8/$B$4</f>
        <v>0.2736941036960574</v>
      </c>
      <c r="D8" s="75">
        <f>SUM(D4:D7)</f>
        <v>122.69241807999995</v>
      </c>
      <c r="E8" s="47">
        <f>D8/$D$4</f>
        <v>0.2952450143392489</v>
      </c>
      <c r="F8" s="48">
        <f>B8-D8</f>
        <v>-0.42446966999997926</v>
      </c>
      <c r="G8" s="49">
        <f>B8/D8-1</f>
        <v>-0.003459624291724417</v>
      </c>
    </row>
    <row r="9" spans="1:7" ht="12">
      <c r="A9" s="73"/>
      <c r="B9" s="73"/>
      <c r="C9" s="73"/>
      <c r="D9" s="73"/>
      <c r="E9" s="73"/>
      <c r="F9" s="73"/>
      <c r="G9" s="73"/>
    </row>
    <row r="10" spans="1:5" ht="12">
      <c r="A10" s="86" t="s">
        <v>12</v>
      </c>
      <c r="B10" s="87">
        <f>+B3</f>
        <v>44377</v>
      </c>
      <c r="C10" s="87">
        <f>+D3</f>
        <v>44012</v>
      </c>
      <c r="D10" s="88" t="s">
        <v>13</v>
      </c>
      <c r="E10" s="90" t="s">
        <v>14</v>
      </c>
    </row>
    <row r="11" spans="1:5" ht="14.25" customHeight="1">
      <c r="A11" s="34" t="s">
        <v>58</v>
      </c>
      <c r="B11" s="73"/>
      <c r="C11" s="73"/>
      <c r="D11" s="73"/>
      <c r="E11" s="92"/>
    </row>
    <row r="12" spans="1:5" ht="12">
      <c r="A12" s="38" t="s">
        <v>52</v>
      </c>
      <c r="B12" s="60">
        <v>137.01818932618147</v>
      </c>
      <c r="C12" s="60">
        <v>137.4542882398566</v>
      </c>
      <c r="D12" s="39">
        <f>B12-C12</f>
        <v>-0.4360989136751243</v>
      </c>
      <c r="E12" s="42">
        <f>B12/C12-1</f>
        <v>-0.00317268321897779</v>
      </c>
    </row>
    <row r="13" spans="1:5" ht="12">
      <c r="A13" s="38" t="s">
        <v>23</v>
      </c>
      <c r="B13" s="60">
        <v>115.21035074217558</v>
      </c>
      <c r="C13" s="60">
        <v>116.64821878254382</v>
      </c>
      <c r="D13" s="39">
        <f>B13-C13</f>
        <v>-1.4378680403682438</v>
      </c>
      <c r="E13" s="42">
        <f>B13/C13-1</f>
        <v>-0.012326532332643025</v>
      </c>
    </row>
    <row r="14" spans="1:5" ht="12">
      <c r="A14" s="55" t="s">
        <v>24</v>
      </c>
      <c r="B14" s="56">
        <v>113.6463961991616</v>
      </c>
      <c r="C14" s="56">
        <v>114.84122740465607</v>
      </c>
      <c r="D14" s="76">
        <f>B14-C14</f>
        <v>-1.1948312054944665</v>
      </c>
      <c r="E14" s="58">
        <f>B14/C14-1</f>
        <v>-0.010404200934602925</v>
      </c>
    </row>
    <row r="15" spans="1:5" ht="12">
      <c r="A15" s="73"/>
      <c r="B15" s="93"/>
      <c r="C15" s="93"/>
      <c r="D15" s="39"/>
      <c r="E15" s="72"/>
    </row>
    <row r="16" spans="1:5" ht="12">
      <c r="A16" s="91" t="s">
        <v>45</v>
      </c>
      <c r="B16" s="87">
        <f>+B10</f>
        <v>44377</v>
      </c>
      <c r="C16" s="87">
        <f>+C10</f>
        <v>44012</v>
      </c>
      <c r="D16" s="88" t="s">
        <v>13</v>
      </c>
      <c r="E16" s="90" t="s">
        <v>14</v>
      </c>
    </row>
    <row r="17" spans="1:5" ht="12">
      <c r="A17" s="38" t="s">
        <v>20</v>
      </c>
      <c r="B17" s="60">
        <f>B8</f>
        <v>122.26794840999997</v>
      </c>
      <c r="C17" s="60">
        <f>D8</f>
        <v>122.69241807999995</v>
      </c>
      <c r="D17" s="39">
        <f>B17-C17</f>
        <v>-0.42446966999997926</v>
      </c>
      <c r="E17" s="42">
        <f>B17/C17-1</f>
        <v>-0.003459624291724417</v>
      </c>
    </row>
    <row r="18" spans="1:5" ht="12">
      <c r="A18" s="38" t="s">
        <v>21</v>
      </c>
      <c r="B18" s="60">
        <f>'Energia elettrica'!B16</f>
        <v>617.85990193</v>
      </c>
      <c r="C18" s="60">
        <f>'Energia elettrica'!C16</f>
        <v>559.6876843500002</v>
      </c>
      <c r="D18" s="39">
        <f>B18-C18</f>
        <v>58.172217579999824</v>
      </c>
      <c r="E18" s="42">
        <f>B18/C18-1</f>
        <v>0.10393692626550965</v>
      </c>
    </row>
    <row r="19" spans="1:5" ht="12">
      <c r="A19" s="55" t="s">
        <v>22</v>
      </c>
      <c r="B19" s="61">
        <f>+B17/B18</f>
        <v>0.19788943744054818</v>
      </c>
      <c r="C19" s="61">
        <f>+C17/C18</f>
        <v>0.2192158618292454</v>
      </c>
      <c r="D19" s="62">
        <f>+(B19-C19)*100</f>
        <v>-2.1326424388697225</v>
      </c>
      <c r="E19" s="63"/>
    </row>
    <row r="22" ht="12">
      <c r="D22" s="77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2"/>
  <ignoredErrors>
    <ignoredError sqref="C8" formula="1"/>
    <ignoredError sqref="B8" formulaRange="1"/>
    <ignoredError sqref="D8" formula="1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  <pageSetUpPr fitToPage="1"/>
  </sheetPr>
  <dimension ref="A3:K3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97" t="s">
        <v>60</v>
      </c>
      <c r="B3" s="98">
        <f>+Acqua!$B$3</f>
        <v>44377</v>
      </c>
      <c r="C3" s="99" t="s">
        <v>16</v>
      </c>
      <c r="D3" s="98">
        <f>+Acqua!$D$3</f>
        <v>44012</v>
      </c>
      <c r="E3" s="99" t="s">
        <v>16</v>
      </c>
      <c r="F3" s="100" t="s">
        <v>13</v>
      </c>
      <c r="G3" s="101" t="s">
        <v>14</v>
      </c>
    </row>
    <row r="4" spans="1:7" ht="12">
      <c r="A4" s="34" t="s">
        <v>17</v>
      </c>
      <c r="B4" s="74">
        <v>642.8572850099998</v>
      </c>
      <c r="C4" s="35">
        <f>B4/$B$4</f>
        <v>1</v>
      </c>
      <c r="D4" s="74">
        <v>580.01584165</v>
      </c>
      <c r="E4" s="35">
        <f>D4/$D$4</f>
        <v>1</v>
      </c>
      <c r="F4" s="36">
        <f>B4-D4</f>
        <v>62.84144335999986</v>
      </c>
      <c r="G4" s="37">
        <f>B4/D4-1</f>
        <v>0.10834435690796251</v>
      </c>
    </row>
    <row r="5" spans="1:7" ht="12">
      <c r="A5" s="38" t="s">
        <v>18</v>
      </c>
      <c r="B5" s="39">
        <v>-401.63557001000004</v>
      </c>
      <c r="C5" s="40">
        <f>B5/$B$4</f>
        <v>-0.6247663040852878</v>
      </c>
      <c r="D5" s="39">
        <v>-356.64876311</v>
      </c>
      <c r="E5" s="40">
        <f>D5/$D$4</f>
        <v>-0.6148948657943953</v>
      </c>
      <c r="F5" s="41">
        <f>B5-D5</f>
        <v>-44.98680690000003</v>
      </c>
      <c r="G5" s="42">
        <f>B5/D5-1</f>
        <v>0.1261375660123203</v>
      </c>
    </row>
    <row r="6" spans="1:7" ht="12">
      <c r="A6" s="38" t="s">
        <v>4</v>
      </c>
      <c r="B6" s="39">
        <v>-108.68759901</v>
      </c>
      <c r="C6" s="40">
        <f>B6/$B$4</f>
        <v>-0.16906956107421156</v>
      </c>
      <c r="D6" s="39">
        <v>-103.87668421</v>
      </c>
      <c r="E6" s="40">
        <f>D6/$D$4</f>
        <v>-0.17909283979985238</v>
      </c>
      <c r="F6" s="41">
        <f>B6-D6</f>
        <v>-4.810914800000006</v>
      </c>
      <c r="G6" s="42">
        <f>B6/D6-1</f>
        <v>0.046313711653272804</v>
      </c>
    </row>
    <row r="7" spans="1:7" ht="12">
      <c r="A7" s="38" t="s">
        <v>6</v>
      </c>
      <c r="B7" s="50">
        <v>10.045346409999999</v>
      </c>
      <c r="C7" s="44">
        <f>B7/$B$4</f>
        <v>0.01562609096021015</v>
      </c>
      <c r="D7" s="50">
        <v>2.91271286</v>
      </c>
      <c r="E7" s="44">
        <f>D7/$D$4</f>
        <v>0.005021781563265687</v>
      </c>
      <c r="F7" s="51">
        <f>B7-D7</f>
        <v>7.132633549999999</v>
      </c>
      <c r="G7" s="42">
        <f>B7/D7-1</f>
        <v>2.448793922652574</v>
      </c>
    </row>
    <row r="8" spans="1:7" ht="12">
      <c r="A8" s="45" t="s">
        <v>19</v>
      </c>
      <c r="B8" s="75">
        <f>SUM(B4:B7)</f>
        <v>142.5794623999998</v>
      </c>
      <c r="C8" s="47">
        <f>B8/$B$4</f>
        <v>0.2217902258007109</v>
      </c>
      <c r="D8" s="75">
        <f>SUM(D4:D7)</f>
        <v>122.40310718999997</v>
      </c>
      <c r="E8" s="47">
        <f>D8/$D$4</f>
        <v>0.21103407596901794</v>
      </c>
      <c r="F8" s="48">
        <f>B8-D8</f>
        <v>20.17635520999984</v>
      </c>
      <c r="G8" s="49">
        <f>B8/D8-1</f>
        <v>0.1648353189162195</v>
      </c>
    </row>
    <row r="9" spans="1:7" ht="12">
      <c r="A9" s="73"/>
      <c r="B9" s="73"/>
      <c r="C9" s="73"/>
      <c r="D9" s="73"/>
      <c r="E9" s="73"/>
      <c r="F9" s="73"/>
      <c r="G9" s="73"/>
    </row>
    <row r="10" spans="1:7" ht="24">
      <c r="A10" s="97" t="s">
        <v>63</v>
      </c>
      <c r="B10" s="98">
        <f>+B3</f>
        <v>44377</v>
      </c>
      <c r="C10" s="102" t="s">
        <v>16</v>
      </c>
      <c r="D10" s="98">
        <f>+D3</f>
        <v>44012</v>
      </c>
      <c r="E10" s="102" t="s">
        <v>16</v>
      </c>
      <c r="F10" s="100" t="s">
        <v>13</v>
      </c>
      <c r="G10" s="103" t="s">
        <v>14</v>
      </c>
    </row>
    <row r="11" spans="1:7" ht="12">
      <c r="A11" s="38" t="s">
        <v>25</v>
      </c>
      <c r="B11" s="116">
        <v>1102.3847530000003</v>
      </c>
      <c r="C11" s="40">
        <f>B11/$D$4</f>
        <v>1.9006114554802356</v>
      </c>
      <c r="D11" s="116">
        <v>1030.5953930000003</v>
      </c>
      <c r="E11" s="44">
        <f aca="true" t="shared" si="0" ref="E11:E22">+D11/D$15</f>
        <v>0.3012458563594841</v>
      </c>
      <c r="F11" s="39">
        <f>B11-D11</f>
        <v>71.78935999999999</v>
      </c>
      <c r="G11" s="42">
        <f>B11/D11-1</f>
        <v>0.06965814177669238</v>
      </c>
    </row>
    <row r="12" spans="1:7" ht="12">
      <c r="A12" s="38" t="s">
        <v>26</v>
      </c>
      <c r="B12" s="116">
        <v>1226.3965819999994</v>
      </c>
      <c r="C12" s="44">
        <f aca="true" t="shared" si="1" ref="C12:C22">B12/$B$15</f>
        <v>0.35079162450363305</v>
      </c>
      <c r="D12" s="116">
        <v>1111.615348</v>
      </c>
      <c r="E12" s="44">
        <f t="shared" si="0"/>
        <v>0.3249282111341689</v>
      </c>
      <c r="F12" s="39">
        <f aca="true" t="shared" si="2" ref="F12:F21">B12-D12</f>
        <v>114.78123399999936</v>
      </c>
      <c r="G12" s="42">
        <f aca="true" t="shared" si="3" ref="G12:G22">B12/D12-1</f>
        <v>0.10325625155006346</v>
      </c>
    </row>
    <row r="13" spans="1:7" ht="12">
      <c r="A13" s="94" t="s">
        <v>46</v>
      </c>
      <c r="B13" s="95">
        <f>SUM(B11:B12)</f>
        <v>2328.7813349999997</v>
      </c>
      <c r="C13" s="47">
        <f t="shared" si="1"/>
        <v>0.6661115984897531</v>
      </c>
      <c r="D13" s="95">
        <f>SUM(D11:D12)</f>
        <v>2142.2107410000003</v>
      </c>
      <c r="E13" s="47">
        <f t="shared" si="0"/>
        <v>0.626174067493653</v>
      </c>
      <c r="F13" s="48">
        <f t="shared" si="2"/>
        <v>186.57059399999935</v>
      </c>
      <c r="G13" s="49">
        <f t="shared" si="3"/>
        <v>0.08709254903320418</v>
      </c>
    </row>
    <row r="14" spans="1:7" ht="12">
      <c r="A14" s="38" t="s">
        <v>47</v>
      </c>
      <c r="B14" s="116">
        <v>1167.3015139999998</v>
      </c>
      <c r="C14" s="44">
        <f t="shared" si="1"/>
        <v>0.3338884015102469</v>
      </c>
      <c r="D14" s="116">
        <v>1278.8998610000003</v>
      </c>
      <c r="E14" s="44">
        <f t="shared" si="0"/>
        <v>0.373825932506347</v>
      </c>
      <c r="F14" s="39">
        <f t="shared" si="2"/>
        <v>-111.59834700000056</v>
      </c>
      <c r="G14" s="42">
        <f t="shared" si="3"/>
        <v>-0.08726120817054384</v>
      </c>
    </row>
    <row r="15" spans="1:7" s="29" customFormat="1" ht="12">
      <c r="A15" s="45" t="s">
        <v>27</v>
      </c>
      <c r="B15" s="95">
        <f>SUM(B13:B14)</f>
        <v>3496.0828489999994</v>
      </c>
      <c r="C15" s="47">
        <f t="shared" si="1"/>
        <v>1</v>
      </c>
      <c r="D15" s="95">
        <f>SUM(D13:D14)</f>
        <v>3421.1106020000007</v>
      </c>
      <c r="E15" s="47">
        <f t="shared" si="0"/>
        <v>1</v>
      </c>
      <c r="F15" s="48">
        <f t="shared" si="2"/>
        <v>74.97224699999879</v>
      </c>
      <c r="G15" s="49">
        <f t="shared" si="3"/>
        <v>0.021914593160528018</v>
      </c>
    </row>
    <row r="16" spans="1:7" ht="12">
      <c r="A16" s="38" t="s">
        <v>28</v>
      </c>
      <c r="B16" s="60">
        <v>335.71561299999956</v>
      </c>
      <c r="C16" s="44">
        <f t="shared" si="1"/>
        <v>0.09602621776998958</v>
      </c>
      <c r="D16" s="60">
        <v>342.774957</v>
      </c>
      <c r="E16" s="44">
        <f t="shared" si="0"/>
        <v>0.10019405885317235</v>
      </c>
      <c r="F16" s="39">
        <f t="shared" si="2"/>
        <v>-7.059344000000408</v>
      </c>
      <c r="G16" s="42">
        <f t="shared" si="3"/>
        <v>-0.020594690060745657</v>
      </c>
    </row>
    <row r="17" spans="1:7" ht="12">
      <c r="A17" s="38" t="s">
        <v>29</v>
      </c>
      <c r="B17" s="60">
        <v>596.7267740000004</v>
      </c>
      <c r="C17" s="44">
        <f t="shared" si="1"/>
        <v>0.17068439158147666</v>
      </c>
      <c r="D17" s="60">
        <v>623.8849889999999</v>
      </c>
      <c r="E17" s="44">
        <f t="shared" si="0"/>
        <v>0.1823632912175576</v>
      </c>
      <c r="F17" s="39">
        <f t="shared" si="2"/>
        <v>-27.158214999999473</v>
      </c>
      <c r="G17" s="42">
        <f t="shared" si="3"/>
        <v>-0.04353080371997775</v>
      </c>
    </row>
    <row r="18" spans="1:7" ht="12">
      <c r="A18" s="38" t="s">
        <v>30</v>
      </c>
      <c r="B18" s="60">
        <v>272.34098400000124</v>
      </c>
      <c r="C18" s="44">
        <f t="shared" si="1"/>
        <v>0.07789889306481973</v>
      </c>
      <c r="D18" s="60">
        <v>238.06532700000002</v>
      </c>
      <c r="E18" s="44">
        <f t="shared" si="0"/>
        <v>0.06958714718571965</v>
      </c>
      <c r="F18" s="39">
        <f t="shared" si="2"/>
        <v>34.27565700000122</v>
      </c>
      <c r="G18" s="42">
        <f t="shared" si="3"/>
        <v>0.1439758465960952</v>
      </c>
    </row>
    <row r="19" spans="1:11" ht="12">
      <c r="A19" s="38" t="s">
        <v>31</v>
      </c>
      <c r="B19" s="60">
        <v>253.883789</v>
      </c>
      <c r="C19" s="44">
        <f t="shared" si="1"/>
        <v>0.07261950015647356</v>
      </c>
      <c r="D19" s="60">
        <v>247.29787399999995</v>
      </c>
      <c r="E19" s="44">
        <f t="shared" si="0"/>
        <v>0.07228584596342141</v>
      </c>
      <c r="F19" s="39">
        <f t="shared" si="2"/>
        <v>6.585915000000057</v>
      </c>
      <c r="G19" s="42">
        <f t="shared" si="3"/>
        <v>0.026631506747203382</v>
      </c>
      <c r="K19" s="96"/>
    </row>
    <row r="20" spans="1:7" ht="12">
      <c r="A20" s="38" t="s">
        <v>32</v>
      </c>
      <c r="B20" s="60">
        <v>737.0663379999982</v>
      </c>
      <c r="C20" s="44">
        <f t="shared" si="1"/>
        <v>0.2108263361695861</v>
      </c>
      <c r="D20" s="60">
        <v>678.0625849999999</v>
      </c>
      <c r="E20" s="44">
        <f t="shared" si="0"/>
        <v>0.19819955093050798</v>
      </c>
      <c r="F20" s="39">
        <f t="shared" si="2"/>
        <v>59.003752999998255</v>
      </c>
      <c r="G20" s="42">
        <f t="shared" si="3"/>
        <v>0.08701815187162731</v>
      </c>
    </row>
    <row r="21" spans="1:10" ht="12">
      <c r="A21" s="38" t="s">
        <v>33</v>
      </c>
      <c r="B21" s="60">
        <v>1300.3493509999996</v>
      </c>
      <c r="C21" s="44">
        <f t="shared" si="1"/>
        <v>0.37194466125765424</v>
      </c>
      <c r="D21" s="60">
        <v>1291.0248700000006</v>
      </c>
      <c r="E21" s="44">
        <f t="shared" si="0"/>
        <v>0.37737010584962094</v>
      </c>
      <c r="F21" s="39">
        <f t="shared" si="2"/>
        <v>9.324480999998968</v>
      </c>
      <c r="G21" s="42">
        <f t="shared" si="3"/>
        <v>0.007222541731515264</v>
      </c>
      <c r="J21" s="50"/>
    </row>
    <row r="22" spans="1:10" s="29" customFormat="1" ht="12">
      <c r="A22" s="45" t="s">
        <v>34</v>
      </c>
      <c r="B22" s="95">
        <f>SUM(B16:B21)</f>
        <v>3496.0828489999994</v>
      </c>
      <c r="C22" s="47">
        <f t="shared" si="1"/>
        <v>1</v>
      </c>
      <c r="D22" s="95">
        <f>SUM(D16:D21)</f>
        <v>3421.110602</v>
      </c>
      <c r="E22" s="47">
        <f t="shared" si="0"/>
        <v>0.9999999999999999</v>
      </c>
      <c r="F22" s="48">
        <f>B22-D22</f>
        <v>74.97224699999924</v>
      </c>
      <c r="G22" s="49">
        <f t="shared" si="3"/>
        <v>0.021914593160528018</v>
      </c>
      <c r="J22" s="50"/>
    </row>
    <row r="23" ht="12">
      <c r="J23" s="50"/>
    </row>
    <row r="24" spans="1:10" ht="12">
      <c r="A24" s="104" t="s">
        <v>45</v>
      </c>
      <c r="B24" s="98">
        <f>+B10</f>
        <v>44377</v>
      </c>
      <c r="C24" s="98">
        <f>+D10</f>
        <v>44012</v>
      </c>
      <c r="D24" s="100" t="s">
        <v>13</v>
      </c>
      <c r="E24" s="103" t="s">
        <v>14</v>
      </c>
      <c r="J24" s="50"/>
    </row>
    <row r="25" spans="1:10" ht="12">
      <c r="A25" s="38" t="s">
        <v>20</v>
      </c>
      <c r="B25" s="60">
        <f>B8</f>
        <v>142.5794623999998</v>
      </c>
      <c r="C25" s="60">
        <f>D8</f>
        <v>122.40310718999997</v>
      </c>
      <c r="D25" s="39">
        <f>B25-C25</f>
        <v>20.17635520999984</v>
      </c>
      <c r="E25" s="42">
        <f>B25/C25-1</f>
        <v>0.1648353189162195</v>
      </c>
      <c r="J25" s="50"/>
    </row>
    <row r="26" spans="1:10" ht="12">
      <c r="A26" s="38" t="s">
        <v>21</v>
      </c>
      <c r="B26" s="60">
        <f>Acqua!B18</f>
        <v>617.85990193</v>
      </c>
      <c r="C26" s="60">
        <f>Acqua!C18</f>
        <v>559.6876843500002</v>
      </c>
      <c r="D26" s="39">
        <f>B26-C26</f>
        <v>58.172217579999824</v>
      </c>
      <c r="E26" s="42">
        <f>B26/C26-1</f>
        <v>0.10393692626550965</v>
      </c>
      <c r="J26" s="50"/>
    </row>
    <row r="27" spans="1:5" ht="12">
      <c r="A27" s="55" t="s">
        <v>22</v>
      </c>
      <c r="B27" s="61">
        <f>+B25/B26</f>
        <v>0.23076341732911687</v>
      </c>
      <c r="C27" s="61">
        <f>+C25/C26</f>
        <v>0.21869894695316416</v>
      </c>
      <c r="D27" s="62">
        <f>+(B27-C27)*100</f>
        <v>1.2064470375952707</v>
      </c>
      <c r="E27" s="63"/>
    </row>
    <row r="29" ht="12">
      <c r="D29" s="77"/>
    </row>
    <row r="30" ht="12">
      <c r="D30" s="77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2" r:id="rId2"/>
  <ignoredErrors>
    <ignoredError sqref="C8 C13 C15 C22" formula="1"/>
    <ignoredError sqref="B8" formulaRange="1"/>
    <ignoredError sqref="D8" formula="1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3:G2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4" customWidth="1"/>
    <col min="2" max="7" width="10.7109375" style="4" customWidth="1"/>
    <col min="8" max="8" width="8.8515625" style="4" customWidth="1"/>
    <col min="9" max="9" width="26.00390625" style="4" customWidth="1"/>
    <col min="10" max="16384" width="8.8515625" style="4" customWidth="1"/>
  </cols>
  <sheetData>
    <row r="1" ht="12"/>
    <row r="2" ht="12"/>
    <row r="3" spans="1:7" ht="12">
      <c r="A3" s="107" t="s">
        <v>60</v>
      </c>
      <c r="B3" s="108">
        <f>+Ambiente!B3</f>
        <v>44377</v>
      </c>
      <c r="C3" s="105" t="s">
        <v>16</v>
      </c>
      <c r="D3" s="108">
        <f>+Ambiente!D3</f>
        <v>44012</v>
      </c>
      <c r="E3" s="106" t="s">
        <v>16</v>
      </c>
      <c r="F3" s="109" t="s">
        <v>13</v>
      </c>
      <c r="G3" s="110" t="s">
        <v>14</v>
      </c>
    </row>
    <row r="4" spans="1:7" ht="12">
      <c r="A4" s="34" t="s">
        <v>17</v>
      </c>
      <c r="B4" s="74">
        <v>81.70808061999999</v>
      </c>
      <c r="C4" s="35">
        <f>+B4/B$4</f>
        <v>1</v>
      </c>
      <c r="D4" s="74">
        <v>67.48613281000002</v>
      </c>
      <c r="E4" s="35">
        <f>D4/$D$4</f>
        <v>1</v>
      </c>
      <c r="F4" s="36">
        <f>B4-D4</f>
        <v>14.221947809999975</v>
      </c>
      <c r="G4" s="37">
        <f>B4/D4-1</f>
        <v>0.21073881726250843</v>
      </c>
    </row>
    <row r="5" spans="1:7" ht="12">
      <c r="A5" s="38" t="s">
        <v>18</v>
      </c>
      <c r="B5" s="39">
        <v>-52.062000450000006</v>
      </c>
      <c r="C5" s="40">
        <f>+B5/B$4</f>
        <v>-0.6371707676273158</v>
      </c>
      <c r="D5" s="39">
        <v>-41.24602919</v>
      </c>
      <c r="E5" s="40">
        <f>D5/$D$4</f>
        <v>-0.6111778445821423</v>
      </c>
      <c r="F5" s="41">
        <f>B5-D5</f>
        <v>-10.815971260000005</v>
      </c>
      <c r="G5" s="42">
        <f>B5/D5-1</f>
        <v>0.26223060673734655</v>
      </c>
    </row>
    <row r="6" spans="1:7" ht="12">
      <c r="A6" s="38" t="s">
        <v>4</v>
      </c>
      <c r="B6" s="39">
        <v>-11.506630190000001</v>
      </c>
      <c r="C6" s="40">
        <f>+B6/B$4</f>
        <v>-0.14082609825965586</v>
      </c>
      <c r="D6" s="39">
        <v>-10.22503177</v>
      </c>
      <c r="E6" s="40">
        <f>D6/$D$4</f>
        <v>-0.15151307897264588</v>
      </c>
      <c r="F6" s="41">
        <f>B6-D6</f>
        <v>-1.2815984200000017</v>
      </c>
      <c r="G6" s="42">
        <f>B6/D6-1</f>
        <v>0.1253393093369335</v>
      </c>
    </row>
    <row r="7" spans="1:7" ht="12">
      <c r="A7" s="38" t="s">
        <v>6</v>
      </c>
      <c r="B7" s="50">
        <v>0.7695995299999999</v>
      </c>
      <c r="C7" s="40">
        <f>+B7/B$4</f>
        <v>0.009418891303776657</v>
      </c>
      <c r="D7" s="50">
        <v>0.8367174</v>
      </c>
      <c r="E7" s="40">
        <f>D7/$D$4</f>
        <v>0.012398360450667521</v>
      </c>
      <c r="F7" s="51">
        <f>B7-D7</f>
        <v>-0.06711787000000002</v>
      </c>
      <c r="G7" s="42">
        <f>B7/D7-1</f>
        <v>-0.08021569767761494</v>
      </c>
    </row>
    <row r="8" spans="1:7" ht="12">
      <c r="A8" s="45" t="s">
        <v>19</v>
      </c>
      <c r="B8" s="75">
        <f>SUM(B4:B7)</f>
        <v>18.90904950999998</v>
      </c>
      <c r="C8" s="47">
        <f>+B8/B$4</f>
        <v>0.2314220254168049</v>
      </c>
      <c r="D8" s="75">
        <f>SUM(D4:D7)</f>
        <v>16.851789250000014</v>
      </c>
      <c r="E8" s="47">
        <f>D8/$D$4</f>
        <v>0.24970743689587938</v>
      </c>
      <c r="F8" s="48">
        <f>B8-D8</f>
        <v>2.0572602599999676</v>
      </c>
      <c r="G8" s="49">
        <f>B8/D8-1</f>
        <v>0.12207963376945075</v>
      </c>
    </row>
    <row r="9" spans="1:7" ht="12">
      <c r="A9" s="73"/>
      <c r="B9" s="73"/>
      <c r="C9" s="73"/>
      <c r="D9" s="73"/>
      <c r="E9" s="73"/>
      <c r="F9" s="73"/>
      <c r="G9" s="73"/>
    </row>
    <row r="10" spans="1:5" ht="12">
      <c r="A10" s="107" t="s">
        <v>12</v>
      </c>
      <c r="B10" s="108">
        <f>+B3</f>
        <v>44377</v>
      </c>
      <c r="C10" s="108">
        <f>+D3</f>
        <v>44012</v>
      </c>
      <c r="D10" s="109" t="s">
        <v>13</v>
      </c>
      <c r="E10" s="111" t="s">
        <v>14</v>
      </c>
    </row>
    <row r="11" spans="1:5" ht="12">
      <c r="A11" s="34" t="s">
        <v>35</v>
      </c>
      <c r="D11" s="39"/>
      <c r="E11" s="92"/>
    </row>
    <row r="12" spans="1:5" ht="12">
      <c r="A12" s="38" t="s">
        <v>64</v>
      </c>
      <c r="B12" s="60">
        <v>560.792</v>
      </c>
      <c r="C12" s="60">
        <v>562.818</v>
      </c>
      <c r="D12" s="39">
        <f>B12-C12</f>
        <v>-2.0259999999999536</v>
      </c>
      <c r="E12" s="42">
        <f>B12/C12-1</f>
        <v>-0.0035997427232248302</v>
      </c>
    </row>
    <row r="13" spans="1:5" ht="12">
      <c r="A13" s="55" t="s">
        <v>36</v>
      </c>
      <c r="B13" s="30">
        <v>180</v>
      </c>
      <c r="C13" s="30">
        <v>186</v>
      </c>
      <c r="D13" s="76">
        <f>B13-C13</f>
        <v>-6</v>
      </c>
      <c r="E13" s="58">
        <f>B13/C13-1</f>
        <v>-0.032258064516129004</v>
      </c>
    </row>
    <row r="15" spans="1:5" ht="12">
      <c r="A15" s="112" t="s">
        <v>45</v>
      </c>
      <c r="B15" s="108">
        <f>+B3</f>
        <v>44377</v>
      </c>
      <c r="C15" s="108">
        <f>+C10</f>
        <v>44012</v>
      </c>
      <c r="D15" s="109" t="s">
        <v>13</v>
      </c>
      <c r="E15" s="111" t="s">
        <v>14</v>
      </c>
    </row>
    <row r="16" spans="1:5" ht="12">
      <c r="A16" s="38" t="s">
        <v>20</v>
      </c>
      <c r="B16" s="60">
        <f>B8</f>
        <v>18.90904950999998</v>
      </c>
      <c r="C16" s="60">
        <f>D8</f>
        <v>16.851789250000014</v>
      </c>
      <c r="D16" s="39">
        <f>B16-C16</f>
        <v>2.0572602599999676</v>
      </c>
      <c r="E16" s="42">
        <f>B16/C16-1</f>
        <v>0.12207963376945075</v>
      </c>
    </row>
    <row r="17" spans="1:5" ht="12">
      <c r="A17" s="38" t="s">
        <v>21</v>
      </c>
      <c r="B17" s="60">
        <f>Ambiente!B26</f>
        <v>617.85990193</v>
      </c>
      <c r="C17" s="60">
        <f>Ambiente!C26</f>
        <v>559.6876843500002</v>
      </c>
      <c r="D17" s="39">
        <f>B17-C17</f>
        <v>58.172217579999824</v>
      </c>
      <c r="E17" s="42">
        <f>B17/C17-1</f>
        <v>0.10393692626550965</v>
      </c>
    </row>
    <row r="18" spans="1:5" ht="12">
      <c r="A18" s="55" t="s">
        <v>22</v>
      </c>
      <c r="B18" s="61">
        <f>+B16/B17</f>
        <v>0.030604105317296137</v>
      </c>
      <c r="C18" s="61">
        <f>+C16/C17</f>
        <v>0.03010927294133877</v>
      </c>
      <c r="D18" s="62">
        <f>+(B18-C18)*100</f>
        <v>0.049483237595736654</v>
      </c>
      <c r="E18" s="63"/>
    </row>
    <row r="20" ht="12">
      <c r="C20" s="77"/>
    </row>
  </sheetData>
  <sheetProtection/>
  <printOptions/>
  <pageMargins left="0.2" right="0.17" top="1" bottom="1" header="0.5" footer="0.5"/>
  <pageSetup fitToHeight="1" fitToWidth="1" horizontalDpi="600" verticalDpi="600" orientation="portrait" paperSize="9" scale="81" r:id="rId2"/>
  <ignoredErrors>
    <ignoredError sqref="C8" formula="1"/>
    <ignoredError sqref="B8 D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Pereira Biondi Oliveira Manuela</cp:lastModifiedBy>
  <cp:lastPrinted>2010-05-07T12:03:19Z</cp:lastPrinted>
  <dcterms:created xsi:type="dcterms:W3CDTF">2008-08-08T14:48:29Z</dcterms:created>
  <dcterms:modified xsi:type="dcterms:W3CDTF">2021-07-23T12:31:07Z</dcterms:modified>
  <cp:category/>
  <cp:version/>
  <cp:contentType/>
  <cp:contentStatus/>
</cp:coreProperties>
</file>