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09_2023\"/>
    </mc:Choice>
  </mc:AlternateContent>
  <xr:revisionPtr revIDLastSave="0" documentId="13_ncr:1_{F0AE488D-70AF-4E97-A1C0-B427FA9C161E}" xr6:coauthVersionLast="47" xr6:coauthVersionMax="47" xr10:uidLastSave="{00000000-0000-0000-0000-000000000000}"/>
  <bookViews>
    <workbookView xWindow="-120" yWindow="-120" windowWidth="19440" windowHeight="1500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pivotCaches>
    <pivotCache cacheId="38" r:id="rId6"/>
    <pivotCache cacheId="39" r:id="rId7"/>
    <pivotCache cacheId="52" r:id="rId8"/>
    <pivotCache cacheId="55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1" i="18" l="1"/>
  <c r="E191" i="18"/>
  <c r="D191" i="18"/>
  <c r="C191" i="18"/>
  <c r="F186" i="18"/>
  <c r="F187" i="18"/>
  <c r="F188" i="18"/>
  <c r="F189" i="18"/>
  <c r="F190" i="18"/>
  <c r="D190" i="18"/>
  <c r="D189" i="18"/>
  <c r="D188" i="18"/>
  <c r="D187" i="18"/>
  <c r="D186" i="18"/>
  <c r="T7" i="18"/>
  <c r="T15" i="18"/>
  <c r="T23" i="18"/>
  <c r="T31" i="18"/>
  <c r="T39" i="18"/>
  <c r="T47" i="18"/>
  <c r="T55" i="18"/>
  <c r="T63" i="18"/>
  <c r="T71" i="18"/>
  <c r="T79" i="18"/>
  <c r="T87" i="18"/>
  <c r="T95" i="18"/>
  <c r="T103" i="18"/>
  <c r="T111" i="18"/>
  <c r="T119" i="18"/>
  <c r="T127" i="18"/>
  <c r="T135" i="18"/>
  <c r="T143" i="18"/>
  <c r="T151" i="18"/>
  <c r="T159" i="18"/>
  <c r="T167" i="18"/>
  <c r="T175" i="18"/>
  <c r="T183" i="18"/>
  <c r="T191" i="18"/>
  <c r="T192" i="18"/>
  <c r="T193" i="18"/>
  <c r="T194" i="18"/>
  <c r="T195" i="18"/>
  <c r="T196" i="18"/>
  <c r="T197" i="18"/>
  <c r="T198" i="18"/>
  <c r="T199" i="18"/>
  <c r="T200" i="18"/>
  <c r="T201" i="18"/>
  <c r="T202" i="18"/>
  <c r="T203" i="18"/>
  <c r="T204" i="18"/>
  <c r="T205" i="18"/>
  <c r="T206" i="18"/>
  <c r="T207" i="18"/>
  <c r="T208" i="18"/>
  <c r="T209" i="18"/>
  <c r="T210" i="18"/>
  <c r="T211" i="18"/>
  <c r="T212" i="18"/>
  <c r="T213" i="18"/>
  <c r="T214" i="18"/>
  <c r="T215" i="18"/>
  <c r="T216" i="18"/>
  <c r="T217" i="18"/>
  <c r="T218" i="18"/>
  <c r="T219" i="18"/>
  <c r="T220" i="18"/>
  <c r="T221" i="18"/>
  <c r="T222" i="18"/>
  <c r="T223" i="18"/>
  <c r="T224" i="18"/>
  <c r="T225" i="18"/>
  <c r="T226" i="18"/>
  <c r="T227" i="18"/>
  <c r="T228" i="18"/>
  <c r="T229" i="18"/>
  <c r="T230" i="18"/>
  <c r="T231" i="18"/>
  <c r="T232" i="18"/>
  <c r="T233" i="18"/>
  <c r="T234" i="18"/>
  <c r="T235" i="18"/>
  <c r="T236" i="18"/>
  <c r="T237" i="18"/>
  <c r="T238" i="18"/>
  <c r="T239" i="18"/>
  <c r="T240" i="18"/>
  <c r="T241" i="18"/>
  <c r="T242" i="18"/>
  <c r="T243" i="18"/>
  <c r="T244" i="18"/>
  <c r="T245" i="18"/>
  <c r="T246" i="18"/>
  <c r="T247" i="18"/>
  <c r="T248" i="18"/>
  <c r="T249" i="18"/>
  <c r="T250" i="18"/>
  <c r="T251" i="18"/>
  <c r="T252" i="18"/>
  <c r="T253" i="18"/>
  <c r="T254" i="18"/>
  <c r="T255" i="18"/>
  <c r="T256" i="18"/>
  <c r="T257" i="18"/>
  <c r="T258" i="18"/>
  <c r="T259" i="18"/>
  <c r="T260" i="18"/>
  <c r="T261" i="18"/>
  <c r="T262" i="18"/>
  <c r="T263" i="18"/>
  <c r="T264" i="18"/>
  <c r="T265" i="18"/>
  <c r="T266" i="18"/>
  <c r="T267" i="18"/>
  <c r="T268" i="18"/>
  <c r="T269" i="18"/>
  <c r="T270" i="18"/>
  <c r="T271" i="18"/>
  <c r="T272" i="18"/>
  <c r="T273" i="18"/>
  <c r="T274" i="18"/>
  <c r="T275" i="18"/>
  <c r="T276" i="18"/>
  <c r="T277" i="18"/>
  <c r="T278" i="18"/>
  <c r="T279" i="18"/>
  <c r="T280" i="18"/>
  <c r="T281" i="18"/>
  <c r="T282" i="18"/>
  <c r="T283" i="18"/>
  <c r="T284" i="18"/>
  <c r="T285" i="18"/>
  <c r="T286" i="18"/>
  <c r="T287" i="18"/>
  <c r="T288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346" i="18"/>
  <c r="T347" i="18"/>
  <c r="T348" i="18"/>
  <c r="T349" i="18"/>
  <c r="T350" i="18"/>
  <c r="T351" i="18"/>
  <c r="T352" i="18"/>
  <c r="T353" i="18"/>
  <c r="T354" i="18"/>
  <c r="T355" i="18"/>
  <c r="T356" i="18"/>
  <c r="T357" i="18"/>
  <c r="T358" i="18"/>
  <c r="T359" i="18"/>
  <c r="T360" i="18"/>
  <c r="T361" i="18"/>
  <c r="T362" i="18"/>
  <c r="T363" i="18"/>
  <c r="T364" i="18"/>
  <c r="T365" i="18"/>
  <c r="T366" i="18"/>
  <c r="T367" i="18"/>
  <c r="T368" i="18"/>
  <c r="T369" i="18"/>
  <c r="T370" i="18"/>
  <c r="S3" i="18"/>
  <c r="T3" i="18" s="1"/>
  <c r="S4" i="18"/>
  <c r="T4" i="18" s="1"/>
  <c r="S5" i="18"/>
  <c r="T5" i="18" s="1"/>
  <c r="S6" i="18"/>
  <c r="T6" i="18" s="1"/>
  <c r="S7" i="18"/>
  <c r="S8" i="18"/>
  <c r="T8" i="18" s="1"/>
  <c r="S9" i="18"/>
  <c r="T9" i="18" s="1"/>
  <c r="S10" i="18"/>
  <c r="T10" i="18" s="1"/>
  <c r="S11" i="18"/>
  <c r="T11" i="18" s="1"/>
  <c r="S12" i="18"/>
  <c r="T12" i="18" s="1"/>
  <c r="S13" i="18"/>
  <c r="T13" i="18" s="1"/>
  <c r="S14" i="18"/>
  <c r="T14" i="18" s="1"/>
  <c r="S15" i="18"/>
  <c r="S16" i="18"/>
  <c r="T16" i="18" s="1"/>
  <c r="S17" i="18"/>
  <c r="T17" i="18" s="1"/>
  <c r="S18" i="18"/>
  <c r="T18" i="18" s="1"/>
  <c r="S19" i="18"/>
  <c r="T19" i="18" s="1"/>
  <c r="S20" i="18"/>
  <c r="T20" i="18" s="1"/>
  <c r="S21" i="18"/>
  <c r="T21" i="18" s="1"/>
  <c r="S22" i="18"/>
  <c r="T22" i="18" s="1"/>
  <c r="S23" i="18"/>
  <c r="S24" i="18"/>
  <c r="T24" i="18" s="1"/>
  <c r="S25" i="18"/>
  <c r="T25" i="18" s="1"/>
  <c r="S26" i="18"/>
  <c r="T26" i="18" s="1"/>
  <c r="S27" i="18"/>
  <c r="T27" i="18" s="1"/>
  <c r="S28" i="18"/>
  <c r="T28" i="18" s="1"/>
  <c r="S29" i="18"/>
  <c r="T29" i="18" s="1"/>
  <c r="S30" i="18"/>
  <c r="T30" i="18" s="1"/>
  <c r="S31" i="18"/>
  <c r="S32" i="18"/>
  <c r="T32" i="18" s="1"/>
  <c r="S33" i="18"/>
  <c r="T33" i="18" s="1"/>
  <c r="S34" i="18"/>
  <c r="T34" i="18" s="1"/>
  <c r="S35" i="18"/>
  <c r="T35" i="18" s="1"/>
  <c r="S36" i="18"/>
  <c r="T36" i="18" s="1"/>
  <c r="S37" i="18"/>
  <c r="T37" i="18" s="1"/>
  <c r="S38" i="18"/>
  <c r="T38" i="18" s="1"/>
  <c r="S39" i="18"/>
  <c r="S40" i="18"/>
  <c r="T40" i="18" s="1"/>
  <c r="S41" i="18"/>
  <c r="T41" i="18" s="1"/>
  <c r="S42" i="18"/>
  <c r="T42" i="18" s="1"/>
  <c r="S43" i="18"/>
  <c r="T43" i="18" s="1"/>
  <c r="S44" i="18"/>
  <c r="T44" i="18" s="1"/>
  <c r="S45" i="18"/>
  <c r="T45" i="18" s="1"/>
  <c r="S46" i="18"/>
  <c r="T46" i="18" s="1"/>
  <c r="S47" i="18"/>
  <c r="S48" i="18"/>
  <c r="T48" i="18" s="1"/>
  <c r="S49" i="18"/>
  <c r="T49" i="18" s="1"/>
  <c r="S50" i="18"/>
  <c r="T50" i="18" s="1"/>
  <c r="S51" i="18"/>
  <c r="T51" i="18" s="1"/>
  <c r="S52" i="18"/>
  <c r="T52" i="18" s="1"/>
  <c r="S53" i="18"/>
  <c r="T53" i="18" s="1"/>
  <c r="S54" i="18"/>
  <c r="T54" i="18" s="1"/>
  <c r="S55" i="18"/>
  <c r="S56" i="18"/>
  <c r="T56" i="18" s="1"/>
  <c r="S57" i="18"/>
  <c r="T57" i="18" s="1"/>
  <c r="S58" i="18"/>
  <c r="T58" i="18" s="1"/>
  <c r="S59" i="18"/>
  <c r="T59" i="18" s="1"/>
  <c r="S60" i="18"/>
  <c r="T60" i="18" s="1"/>
  <c r="S61" i="18"/>
  <c r="T61" i="18" s="1"/>
  <c r="S62" i="18"/>
  <c r="T62" i="18" s="1"/>
  <c r="S63" i="18"/>
  <c r="S64" i="18"/>
  <c r="T64" i="18" s="1"/>
  <c r="S65" i="18"/>
  <c r="T65" i="18" s="1"/>
  <c r="S66" i="18"/>
  <c r="T66" i="18" s="1"/>
  <c r="S67" i="18"/>
  <c r="T67" i="18" s="1"/>
  <c r="S68" i="18"/>
  <c r="T68" i="18" s="1"/>
  <c r="S69" i="18"/>
  <c r="T69" i="18" s="1"/>
  <c r="S70" i="18"/>
  <c r="T70" i="18" s="1"/>
  <c r="S71" i="18"/>
  <c r="S72" i="18"/>
  <c r="T72" i="18" s="1"/>
  <c r="S73" i="18"/>
  <c r="T73" i="18" s="1"/>
  <c r="S74" i="18"/>
  <c r="T74" i="18" s="1"/>
  <c r="S75" i="18"/>
  <c r="T75" i="18" s="1"/>
  <c r="S76" i="18"/>
  <c r="T76" i="18" s="1"/>
  <c r="S77" i="18"/>
  <c r="T77" i="18" s="1"/>
  <c r="S78" i="18"/>
  <c r="T78" i="18" s="1"/>
  <c r="S79" i="18"/>
  <c r="S80" i="18"/>
  <c r="T80" i="18" s="1"/>
  <c r="S81" i="18"/>
  <c r="T81" i="18" s="1"/>
  <c r="S82" i="18"/>
  <c r="T82" i="18" s="1"/>
  <c r="S83" i="18"/>
  <c r="T83" i="18" s="1"/>
  <c r="S84" i="18"/>
  <c r="T84" i="18" s="1"/>
  <c r="S85" i="18"/>
  <c r="T85" i="18" s="1"/>
  <c r="S86" i="18"/>
  <c r="T86" i="18" s="1"/>
  <c r="S87" i="18"/>
  <c r="S88" i="18"/>
  <c r="T88" i="18" s="1"/>
  <c r="S89" i="18"/>
  <c r="T89" i="18" s="1"/>
  <c r="S90" i="18"/>
  <c r="T90" i="18" s="1"/>
  <c r="S91" i="18"/>
  <c r="T91" i="18" s="1"/>
  <c r="S92" i="18"/>
  <c r="T92" i="18" s="1"/>
  <c r="S93" i="18"/>
  <c r="T93" i="18" s="1"/>
  <c r="S94" i="18"/>
  <c r="T94" i="18" s="1"/>
  <c r="S95" i="18"/>
  <c r="S96" i="18"/>
  <c r="T96" i="18" s="1"/>
  <c r="S97" i="18"/>
  <c r="T97" i="18" s="1"/>
  <c r="S98" i="18"/>
  <c r="T98" i="18" s="1"/>
  <c r="S99" i="18"/>
  <c r="T99" i="18" s="1"/>
  <c r="S100" i="18"/>
  <c r="T100" i="18" s="1"/>
  <c r="S101" i="18"/>
  <c r="T101" i="18" s="1"/>
  <c r="S102" i="18"/>
  <c r="T102" i="18" s="1"/>
  <c r="S103" i="18"/>
  <c r="S104" i="18"/>
  <c r="T104" i="18" s="1"/>
  <c r="S105" i="18"/>
  <c r="T105" i="18" s="1"/>
  <c r="S106" i="18"/>
  <c r="T106" i="18" s="1"/>
  <c r="S107" i="18"/>
  <c r="T107" i="18" s="1"/>
  <c r="S108" i="18"/>
  <c r="T108" i="18" s="1"/>
  <c r="S109" i="18"/>
  <c r="T109" i="18" s="1"/>
  <c r="S110" i="18"/>
  <c r="T110" i="18" s="1"/>
  <c r="S111" i="18"/>
  <c r="S112" i="18"/>
  <c r="T112" i="18" s="1"/>
  <c r="S113" i="18"/>
  <c r="T113" i="18" s="1"/>
  <c r="S114" i="18"/>
  <c r="T114" i="18" s="1"/>
  <c r="S115" i="18"/>
  <c r="T115" i="18" s="1"/>
  <c r="S116" i="18"/>
  <c r="T116" i="18" s="1"/>
  <c r="S117" i="18"/>
  <c r="T117" i="18" s="1"/>
  <c r="S118" i="18"/>
  <c r="T118" i="18" s="1"/>
  <c r="S119" i="18"/>
  <c r="S120" i="18"/>
  <c r="T120" i="18" s="1"/>
  <c r="S121" i="18"/>
  <c r="T121" i="18" s="1"/>
  <c r="S122" i="18"/>
  <c r="T122" i="18" s="1"/>
  <c r="S123" i="18"/>
  <c r="T123" i="18" s="1"/>
  <c r="S124" i="18"/>
  <c r="T124" i="18" s="1"/>
  <c r="S125" i="18"/>
  <c r="T125" i="18" s="1"/>
  <c r="S126" i="18"/>
  <c r="T126" i="18" s="1"/>
  <c r="S127" i="18"/>
  <c r="S128" i="18"/>
  <c r="T128" i="18" s="1"/>
  <c r="S129" i="18"/>
  <c r="T129" i="18" s="1"/>
  <c r="S130" i="18"/>
  <c r="T130" i="18" s="1"/>
  <c r="S131" i="18"/>
  <c r="T131" i="18" s="1"/>
  <c r="S132" i="18"/>
  <c r="T132" i="18" s="1"/>
  <c r="S133" i="18"/>
  <c r="T133" i="18" s="1"/>
  <c r="S134" i="18"/>
  <c r="T134" i="18" s="1"/>
  <c r="S135" i="18"/>
  <c r="S136" i="18"/>
  <c r="T136" i="18" s="1"/>
  <c r="S137" i="18"/>
  <c r="T137" i="18" s="1"/>
  <c r="S138" i="18"/>
  <c r="T138" i="18" s="1"/>
  <c r="S139" i="18"/>
  <c r="T139" i="18" s="1"/>
  <c r="S140" i="18"/>
  <c r="T140" i="18" s="1"/>
  <c r="S141" i="18"/>
  <c r="T141" i="18" s="1"/>
  <c r="S142" i="18"/>
  <c r="T142" i="18" s="1"/>
  <c r="S143" i="18"/>
  <c r="S144" i="18"/>
  <c r="T144" i="18" s="1"/>
  <c r="S145" i="18"/>
  <c r="T145" i="18" s="1"/>
  <c r="S146" i="18"/>
  <c r="T146" i="18" s="1"/>
  <c r="S147" i="18"/>
  <c r="T147" i="18" s="1"/>
  <c r="S148" i="18"/>
  <c r="T148" i="18" s="1"/>
  <c r="S149" i="18"/>
  <c r="T149" i="18" s="1"/>
  <c r="S150" i="18"/>
  <c r="T150" i="18" s="1"/>
  <c r="S151" i="18"/>
  <c r="S152" i="18"/>
  <c r="T152" i="18" s="1"/>
  <c r="S153" i="18"/>
  <c r="T153" i="18" s="1"/>
  <c r="S154" i="18"/>
  <c r="T154" i="18" s="1"/>
  <c r="S155" i="18"/>
  <c r="T155" i="18" s="1"/>
  <c r="S156" i="18"/>
  <c r="T156" i="18" s="1"/>
  <c r="S157" i="18"/>
  <c r="T157" i="18" s="1"/>
  <c r="S158" i="18"/>
  <c r="T158" i="18" s="1"/>
  <c r="S159" i="18"/>
  <c r="S160" i="18"/>
  <c r="T160" i="18" s="1"/>
  <c r="S161" i="18"/>
  <c r="T161" i="18" s="1"/>
  <c r="S162" i="18"/>
  <c r="T162" i="18" s="1"/>
  <c r="S163" i="18"/>
  <c r="T163" i="18" s="1"/>
  <c r="S164" i="18"/>
  <c r="T164" i="18" s="1"/>
  <c r="S165" i="18"/>
  <c r="T165" i="18" s="1"/>
  <c r="S166" i="18"/>
  <c r="T166" i="18" s="1"/>
  <c r="S167" i="18"/>
  <c r="S168" i="18"/>
  <c r="T168" i="18" s="1"/>
  <c r="S169" i="18"/>
  <c r="T169" i="18" s="1"/>
  <c r="S170" i="18"/>
  <c r="T170" i="18" s="1"/>
  <c r="S171" i="18"/>
  <c r="T171" i="18" s="1"/>
  <c r="S172" i="18"/>
  <c r="T172" i="18" s="1"/>
  <c r="S173" i="18"/>
  <c r="T173" i="18" s="1"/>
  <c r="S174" i="18"/>
  <c r="T174" i="18" s="1"/>
  <c r="S175" i="18"/>
  <c r="S176" i="18"/>
  <c r="T176" i="18" s="1"/>
  <c r="S177" i="18"/>
  <c r="T177" i="18" s="1"/>
  <c r="S178" i="18"/>
  <c r="T178" i="18" s="1"/>
  <c r="S179" i="18"/>
  <c r="T179" i="18" s="1"/>
  <c r="S180" i="18"/>
  <c r="T180" i="18" s="1"/>
  <c r="S181" i="18"/>
  <c r="T181" i="18" s="1"/>
  <c r="S182" i="18"/>
  <c r="T182" i="18" s="1"/>
  <c r="S183" i="18"/>
  <c r="S184" i="18"/>
  <c r="T184" i="18" s="1"/>
  <c r="S185" i="18"/>
  <c r="T185" i="18" s="1"/>
  <c r="S186" i="18"/>
  <c r="T186" i="18" s="1"/>
  <c r="S187" i="18"/>
  <c r="T187" i="18" s="1"/>
  <c r="S188" i="18"/>
  <c r="T188" i="18" s="1"/>
  <c r="S189" i="18"/>
  <c r="T189" i="18" s="1"/>
  <c r="S190" i="18"/>
  <c r="T190" i="18" s="1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S352" i="18"/>
  <c r="S353" i="18"/>
  <c r="S354" i="18"/>
  <c r="S355" i="18"/>
  <c r="S356" i="18"/>
  <c r="S357" i="18"/>
  <c r="S358" i="18"/>
  <c r="S359" i="18"/>
  <c r="S360" i="18"/>
  <c r="S361" i="18"/>
  <c r="S362" i="18"/>
  <c r="S363" i="18"/>
  <c r="S364" i="18"/>
  <c r="S365" i="18"/>
  <c r="S366" i="18"/>
  <c r="S367" i="18"/>
  <c r="S368" i="18"/>
  <c r="S369" i="18"/>
  <c r="S370" i="18"/>
  <c r="S2" i="18"/>
  <c r="T2" i="18" s="1"/>
  <c r="F185" i="18"/>
  <c r="D185" i="18"/>
  <c r="N44" i="20"/>
  <c r="N27" i="19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M185" i="18"/>
  <c r="N185" i="18" s="1"/>
  <c r="M186" i="18"/>
  <c r="N186" i="18" s="1"/>
  <c r="M187" i="18"/>
  <c r="N187" i="18" s="1"/>
  <c r="M188" i="18"/>
  <c r="N188" i="18" s="1"/>
  <c r="M189" i="18"/>
  <c r="N189" i="18" s="1"/>
  <c r="M190" i="18"/>
  <c r="N190" i="18" s="1"/>
  <c r="M191" i="18"/>
  <c r="N191" i="18" s="1"/>
  <c r="M192" i="18"/>
  <c r="N192" i="18" s="1"/>
  <c r="M193" i="18"/>
  <c r="N193" i="18" s="1"/>
  <c r="M194" i="18"/>
  <c r="N194" i="18" s="1"/>
  <c r="M195" i="18"/>
  <c r="N195" i="18" s="1"/>
  <c r="M196" i="18"/>
  <c r="N196" i="18" s="1"/>
  <c r="M197" i="18"/>
  <c r="N197" i="18" s="1"/>
  <c r="M198" i="18"/>
  <c r="N198" i="18" s="1"/>
  <c r="M199" i="18"/>
  <c r="N199" i="18" s="1"/>
  <c r="M200" i="18"/>
  <c r="N200" i="18" s="1"/>
  <c r="M201" i="18"/>
  <c r="N201" i="18" s="1"/>
  <c r="M202" i="18"/>
  <c r="N202" i="18" s="1"/>
  <c r="M203" i="18"/>
  <c r="N203" i="18" s="1"/>
  <c r="M204" i="18"/>
  <c r="N204" i="18" s="1"/>
  <c r="M205" i="18"/>
  <c r="N205" i="18" s="1"/>
  <c r="M206" i="18"/>
  <c r="N206" i="18" s="1"/>
  <c r="M207" i="18"/>
  <c r="N207" i="18" s="1"/>
  <c r="M208" i="18"/>
  <c r="N208" i="18" s="1"/>
  <c r="M209" i="18"/>
  <c r="N209" i="18" s="1"/>
  <c r="M210" i="18"/>
  <c r="N210" i="18" s="1"/>
  <c r="M211" i="18"/>
  <c r="N211" i="18" s="1"/>
  <c r="M212" i="18"/>
  <c r="N212" i="18" s="1"/>
  <c r="M213" i="18"/>
  <c r="N213" i="18" s="1"/>
  <c r="M214" i="18"/>
  <c r="N214" i="18" s="1"/>
  <c r="M215" i="18"/>
  <c r="N215" i="18" s="1"/>
  <c r="M216" i="18"/>
  <c r="N216" i="18" s="1"/>
  <c r="M217" i="18"/>
  <c r="N217" i="18" s="1"/>
  <c r="M218" i="18"/>
  <c r="N218" i="18" s="1"/>
  <c r="M219" i="18"/>
  <c r="N219" i="18" s="1"/>
  <c r="M220" i="18"/>
  <c r="N220" i="18" s="1"/>
  <c r="M221" i="18"/>
  <c r="N221" i="18" s="1"/>
  <c r="M222" i="18"/>
  <c r="N222" i="18" s="1"/>
  <c r="M223" i="18"/>
  <c r="N223" i="18" s="1"/>
  <c r="M224" i="18"/>
  <c r="N224" i="18" s="1"/>
  <c r="M225" i="18"/>
  <c r="N225" i="18" s="1"/>
  <c r="M226" i="18"/>
  <c r="N226" i="18" s="1"/>
  <c r="M227" i="18"/>
  <c r="N227" i="18" s="1"/>
  <c r="M228" i="18"/>
  <c r="N228" i="18" s="1"/>
  <c r="M229" i="18"/>
  <c r="N229" i="18" s="1"/>
  <c r="M230" i="18"/>
  <c r="N230" i="18" s="1"/>
  <c r="M231" i="18"/>
  <c r="N231" i="18" s="1"/>
  <c r="M232" i="18"/>
  <c r="N232" i="18" s="1"/>
  <c r="M233" i="18"/>
  <c r="N233" i="18" s="1"/>
  <c r="M234" i="18"/>
  <c r="N234" i="18" s="1"/>
  <c r="M235" i="18"/>
  <c r="N235" i="18" s="1"/>
  <c r="M236" i="18"/>
  <c r="N236" i="18" s="1"/>
  <c r="M237" i="18"/>
  <c r="N237" i="18" s="1"/>
  <c r="M238" i="18"/>
  <c r="N238" i="18" s="1"/>
  <c r="M239" i="18"/>
  <c r="N239" i="18" s="1"/>
  <c r="M240" i="18"/>
  <c r="N240" i="18" s="1"/>
  <c r="M241" i="18"/>
  <c r="N241" i="18" s="1"/>
  <c r="M242" i="18"/>
  <c r="N242" i="18" s="1"/>
  <c r="M243" i="18"/>
  <c r="N243" i="18" s="1"/>
  <c r="M244" i="18"/>
  <c r="N244" i="18" s="1"/>
  <c r="M245" i="18"/>
  <c r="N245" i="18" s="1"/>
  <c r="M246" i="18"/>
  <c r="N246" i="18" s="1"/>
  <c r="M247" i="18"/>
  <c r="N247" i="18" s="1"/>
  <c r="M248" i="18"/>
  <c r="N248" i="18" s="1"/>
  <c r="M249" i="18"/>
  <c r="N249" i="18" s="1"/>
  <c r="M250" i="18"/>
  <c r="N250" i="18" s="1"/>
  <c r="M251" i="18"/>
  <c r="N251" i="18" s="1"/>
  <c r="M252" i="18"/>
  <c r="N252" i="18" s="1"/>
  <c r="M253" i="18"/>
  <c r="N253" i="18" s="1"/>
  <c r="M254" i="18"/>
  <c r="N254" i="18" s="1"/>
  <c r="M255" i="18"/>
  <c r="N255" i="18" s="1"/>
  <c r="M256" i="18"/>
  <c r="N256" i="18" s="1"/>
  <c r="M257" i="18"/>
  <c r="N257" i="18" s="1"/>
  <c r="M258" i="18"/>
  <c r="N258" i="18" s="1"/>
  <c r="M259" i="18"/>
  <c r="N259" i="18" s="1"/>
  <c r="M260" i="18"/>
  <c r="N260" i="18" s="1"/>
  <c r="M261" i="18"/>
  <c r="N261" i="18" s="1"/>
  <c r="M262" i="18"/>
  <c r="N262" i="18" s="1"/>
  <c r="M263" i="18"/>
  <c r="N263" i="18" s="1"/>
  <c r="M264" i="18"/>
  <c r="N264" i="18" s="1"/>
  <c r="M265" i="18"/>
  <c r="N265" i="18" s="1"/>
  <c r="M266" i="18"/>
  <c r="N266" i="18" s="1"/>
  <c r="M267" i="18"/>
  <c r="N267" i="18" s="1"/>
  <c r="M268" i="18"/>
  <c r="N268" i="18" s="1"/>
  <c r="M269" i="18"/>
  <c r="N269" i="18" s="1"/>
  <c r="M270" i="18"/>
  <c r="N270" i="18" s="1"/>
  <c r="M271" i="18"/>
  <c r="N271" i="18" s="1"/>
  <c r="M272" i="18"/>
  <c r="N272" i="18" s="1"/>
  <c r="M273" i="18"/>
  <c r="N273" i="18" s="1"/>
  <c r="M274" i="18"/>
  <c r="N274" i="18" s="1"/>
  <c r="M275" i="18"/>
  <c r="N275" i="18" s="1"/>
  <c r="M276" i="18"/>
  <c r="N276" i="18" s="1"/>
  <c r="M277" i="18"/>
  <c r="N277" i="18" s="1"/>
  <c r="M278" i="18"/>
  <c r="N278" i="18" s="1"/>
  <c r="M279" i="18"/>
  <c r="N279" i="18" s="1"/>
  <c r="M280" i="18"/>
  <c r="N280" i="18" s="1"/>
  <c r="M281" i="18"/>
  <c r="N281" i="18" s="1"/>
  <c r="M282" i="18"/>
  <c r="N282" i="18" s="1"/>
  <c r="M283" i="18"/>
  <c r="N283" i="18" s="1"/>
  <c r="M284" i="18"/>
  <c r="N284" i="18" s="1"/>
  <c r="M285" i="18"/>
  <c r="N285" i="18" s="1"/>
  <c r="M286" i="18"/>
  <c r="N286" i="18" s="1"/>
  <c r="M287" i="18"/>
  <c r="N287" i="18" s="1"/>
  <c r="M288" i="18"/>
  <c r="N288" i="18" s="1"/>
  <c r="M289" i="18"/>
  <c r="N289" i="18" s="1"/>
  <c r="M290" i="18"/>
  <c r="N290" i="18" s="1"/>
  <c r="M291" i="18"/>
  <c r="N291" i="18" s="1"/>
  <c r="M292" i="18"/>
  <c r="N292" i="18" s="1"/>
  <c r="M293" i="18"/>
  <c r="N293" i="18" s="1"/>
  <c r="M294" i="18"/>
  <c r="N294" i="18" s="1"/>
  <c r="M295" i="18"/>
  <c r="N295" i="18" s="1"/>
  <c r="M296" i="18"/>
  <c r="N296" i="18" s="1"/>
  <c r="M297" i="18"/>
  <c r="N297" i="18" s="1"/>
  <c r="M298" i="18"/>
  <c r="N298" i="18" s="1"/>
  <c r="M299" i="18"/>
  <c r="N299" i="18" s="1"/>
  <c r="M300" i="18"/>
  <c r="N300" i="18" s="1"/>
  <c r="M301" i="18"/>
  <c r="N301" i="18" s="1"/>
  <c r="M302" i="18"/>
  <c r="N302" i="18" s="1"/>
  <c r="M303" i="18"/>
  <c r="N303" i="18" s="1"/>
  <c r="M304" i="18"/>
  <c r="N304" i="18" s="1"/>
  <c r="M305" i="18"/>
  <c r="N305" i="18" s="1"/>
  <c r="M306" i="18"/>
  <c r="N306" i="18" s="1"/>
  <c r="M307" i="18"/>
  <c r="N307" i="18" s="1"/>
  <c r="M308" i="18"/>
  <c r="N308" i="18" s="1"/>
  <c r="M309" i="18"/>
  <c r="N309" i="18" s="1"/>
  <c r="M310" i="18"/>
  <c r="N310" i="18" s="1"/>
  <c r="M311" i="18"/>
  <c r="N311" i="18" s="1"/>
  <c r="M312" i="18"/>
  <c r="N312" i="18" s="1"/>
  <c r="M313" i="18"/>
  <c r="N313" i="18" s="1"/>
  <c r="M314" i="18"/>
  <c r="N314" i="18" s="1"/>
  <c r="M315" i="18"/>
  <c r="N315" i="18" s="1"/>
  <c r="M316" i="18"/>
  <c r="N316" i="18" s="1"/>
  <c r="M317" i="18"/>
  <c r="N317" i="18" s="1"/>
  <c r="M318" i="18"/>
  <c r="N318" i="18" s="1"/>
  <c r="M319" i="18"/>
  <c r="N319" i="18" s="1"/>
  <c r="M320" i="18"/>
  <c r="N320" i="18" s="1"/>
  <c r="M321" i="18"/>
  <c r="N321" i="18" s="1"/>
  <c r="M322" i="18"/>
  <c r="N322" i="18" s="1"/>
  <c r="M323" i="18"/>
  <c r="N323" i="18" s="1"/>
  <c r="M324" i="18"/>
  <c r="N324" i="18" s="1"/>
  <c r="M325" i="18"/>
  <c r="N325" i="18" s="1"/>
  <c r="M326" i="18"/>
  <c r="N326" i="18" s="1"/>
  <c r="M327" i="18"/>
  <c r="N327" i="18" s="1"/>
  <c r="M328" i="18"/>
  <c r="N328" i="18" s="1"/>
  <c r="M329" i="18"/>
  <c r="N329" i="18" s="1"/>
  <c r="M330" i="18"/>
  <c r="N330" i="18" s="1"/>
  <c r="M331" i="18"/>
  <c r="N331" i="18" s="1"/>
  <c r="M332" i="18"/>
  <c r="N332" i="18" s="1"/>
  <c r="M333" i="18"/>
  <c r="N333" i="18" s="1"/>
  <c r="M334" i="18"/>
  <c r="N334" i="18" s="1"/>
  <c r="M335" i="18"/>
  <c r="N335" i="18" s="1"/>
  <c r="M336" i="18"/>
  <c r="N336" i="18" s="1"/>
  <c r="M337" i="18"/>
  <c r="N337" i="18" s="1"/>
  <c r="M338" i="18"/>
  <c r="N338" i="18" s="1"/>
  <c r="M339" i="18"/>
  <c r="N339" i="18" s="1"/>
  <c r="M340" i="18"/>
  <c r="N340" i="18" s="1"/>
  <c r="M341" i="18"/>
  <c r="N341" i="18" s="1"/>
  <c r="M342" i="18"/>
  <c r="N342" i="18" s="1"/>
  <c r="M343" i="18"/>
  <c r="N343" i="18" s="1"/>
  <c r="M344" i="18"/>
  <c r="N344" i="18" s="1"/>
  <c r="M345" i="18"/>
  <c r="N345" i="18" s="1"/>
  <c r="M346" i="18"/>
  <c r="N346" i="18" s="1"/>
  <c r="M347" i="18"/>
  <c r="N347" i="18" s="1"/>
  <c r="M348" i="18"/>
  <c r="N348" i="18" s="1"/>
  <c r="M349" i="18"/>
  <c r="N349" i="18" s="1"/>
  <c r="M350" i="18"/>
  <c r="N350" i="18" s="1"/>
  <c r="M351" i="18"/>
  <c r="N351" i="18" s="1"/>
  <c r="M352" i="18"/>
  <c r="N352" i="18" s="1"/>
  <c r="M353" i="18"/>
  <c r="N353" i="18" s="1"/>
  <c r="M354" i="18"/>
  <c r="N354" i="18" s="1"/>
  <c r="M355" i="18"/>
  <c r="N355" i="18" s="1"/>
  <c r="M356" i="18"/>
  <c r="N356" i="18" s="1"/>
  <c r="M357" i="18"/>
  <c r="N357" i="18" s="1"/>
  <c r="M358" i="18"/>
  <c r="N358" i="18" s="1"/>
  <c r="M359" i="18"/>
  <c r="N359" i="18" s="1"/>
  <c r="M360" i="18"/>
  <c r="N360" i="18" s="1"/>
  <c r="M361" i="18"/>
  <c r="N361" i="18" s="1"/>
  <c r="M362" i="18"/>
  <c r="N362" i="18" s="1"/>
  <c r="M363" i="18"/>
  <c r="N363" i="18" s="1"/>
  <c r="M364" i="18"/>
  <c r="N364" i="18" s="1"/>
  <c r="M365" i="18"/>
  <c r="N365" i="18" s="1"/>
  <c r="M366" i="18"/>
  <c r="N366" i="18" s="1"/>
  <c r="M367" i="18"/>
  <c r="N367" i="18" s="1"/>
  <c r="M368" i="18"/>
  <c r="N368" i="18" s="1"/>
  <c r="M369" i="18"/>
  <c r="N369" i="18" s="1"/>
  <c r="M370" i="18"/>
  <c r="N370" i="18" s="1"/>
  <c r="M184" i="18"/>
  <c r="N184" i="18" s="1"/>
  <c r="M183" i="18"/>
  <c r="N183" i="18" s="1"/>
  <c r="M182" i="18"/>
  <c r="N182" i="18" s="1"/>
  <c r="M181" i="18"/>
  <c r="N181" i="18" s="1"/>
  <c r="M180" i="18"/>
  <c r="N180" i="18" s="1"/>
  <c r="M179" i="18"/>
  <c r="N179" i="18" s="1"/>
  <c r="M178" i="18"/>
  <c r="N178" i="18" s="1"/>
  <c r="M177" i="18"/>
  <c r="N177" i="18" s="1"/>
  <c r="M176" i="18"/>
  <c r="N176" i="18" s="1"/>
  <c r="M175" i="18"/>
  <c r="N175" i="18" s="1"/>
  <c r="M174" i="18"/>
  <c r="N174" i="18" s="1"/>
  <c r="M173" i="18"/>
  <c r="N173" i="18" s="1"/>
  <c r="M172" i="18"/>
  <c r="N172" i="18" s="1"/>
  <c r="M171" i="18"/>
  <c r="N171" i="18" s="1"/>
  <c r="M170" i="18"/>
  <c r="N170" i="18" s="1"/>
  <c r="M169" i="18"/>
  <c r="N169" i="18" s="1"/>
  <c r="M168" i="18"/>
  <c r="N168" i="18" s="1"/>
  <c r="M167" i="18"/>
  <c r="N167" i="18" s="1"/>
  <c r="M166" i="18"/>
  <c r="N166" i="18" s="1"/>
  <c r="M165" i="18"/>
  <c r="N165" i="18" s="1"/>
  <c r="M164" i="18"/>
  <c r="N164" i="18" s="1"/>
  <c r="M163" i="18"/>
  <c r="N163" i="18" s="1"/>
  <c r="M162" i="18"/>
  <c r="N162" i="18" s="1"/>
  <c r="M161" i="18"/>
  <c r="N161" i="18" s="1"/>
  <c r="M160" i="18"/>
  <c r="N160" i="18" s="1"/>
  <c r="M159" i="18"/>
  <c r="N159" i="18" s="1"/>
  <c r="M158" i="18"/>
  <c r="N158" i="18" s="1"/>
  <c r="M157" i="18"/>
  <c r="N157" i="18" s="1"/>
  <c r="M156" i="18"/>
  <c r="N156" i="18" s="1"/>
  <c r="M155" i="18"/>
  <c r="N155" i="18" s="1"/>
  <c r="M154" i="18"/>
  <c r="N154" i="18" s="1"/>
  <c r="M153" i="18"/>
  <c r="N153" i="18" s="1"/>
  <c r="M152" i="18"/>
  <c r="N152" i="18" s="1"/>
  <c r="M151" i="18"/>
  <c r="N151" i="18" s="1"/>
  <c r="M150" i="18"/>
  <c r="N150" i="18" s="1"/>
  <c r="M149" i="18"/>
  <c r="N149" i="18" s="1"/>
  <c r="M148" i="18"/>
  <c r="N148" i="18" s="1"/>
  <c r="M147" i="18"/>
  <c r="N147" i="18" s="1"/>
  <c r="M146" i="18"/>
  <c r="N146" i="18" s="1"/>
  <c r="M145" i="18"/>
  <c r="N145" i="18" s="1"/>
  <c r="M144" i="18"/>
  <c r="N144" i="18" s="1"/>
  <c r="M143" i="18"/>
  <c r="N143" i="18" s="1"/>
  <c r="M142" i="18"/>
  <c r="N142" i="18" s="1"/>
  <c r="M141" i="18"/>
  <c r="N141" i="18" s="1"/>
  <c r="M140" i="18"/>
  <c r="N140" i="18" s="1"/>
  <c r="M139" i="18"/>
  <c r="N139" i="18" s="1"/>
  <c r="M138" i="18"/>
  <c r="N138" i="18" s="1"/>
  <c r="M137" i="18"/>
  <c r="N137" i="18" s="1"/>
  <c r="M136" i="18"/>
  <c r="N136" i="18" s="1"/>
  <c r="M135" i="18"/>
  <c r="N135" i="18" s="1"/>
  <c r="M134" i="18"/>
  <c r="N134" i="18" s="1"/>
  <c r="M133" i="18"/>
  <c r="N133" i="18" s="1"/>
  <c r="M132" i="18"/>
  <c r="N132" i="18" s="1"/>
  <c r="M131" i="18"/>
  <c r="N131" i="18" s="1"/>
  <c r="M130" i="18"/>
  <c r="N130" i="18" s="1"/>
  <c r="M129" i="18"/>
  <c r="N129" i="18" s="1"/>
  <c r="M128" i="18"/>
  <c r="N128" i="18" s="1"/>
  <c r="M127" i="18"/>
  <c r="N127" i="18" s="1"/>
  <c r="M126" i="18"/>
  <c r="N126" i="18" s="1"/>
  <c r="M125" i="18"/>
  <c r="N125" i="18" s="1"/>
  <c r="M124" i="18"/>
  <c r="N124" i="18" s="1"/>
  <c r="M123" i="18"/>
  <c r="N123" i="18" s="1"/>
  <c r="M122" i="18"/>
  <c r="N122" i="18" s="1"/>
  <c r="M121" i="18"/>
  <c r="N121" i="18" s="1"/>
  <c r="M120" i="18"/>
  <c r="N120" i="18" s="1"/>
  <c r="M119" i="18"/>
  <c r="N119" i="18" s="1"/>
  <c r="M118" i="18"/>
  <c r="N118" i="18" s="1"/>
  <c r="M117" i="18"/>
  <c r="N117" i="18" s="1"/>
  <c r="M116" i="18"/>
  <c r="N116" i="18" s="1"/>
  <c r="M115" i="18"/>
  <c r="N115" i="18" s="1"/>
  <c r="M114" i="18"/>
  <c r="N114" i="18" s="1"/>
  <c r="M113" i="18"/>
  <c r="N113" i="18" s="1"/>
  <c r="M112" i="18"/>
  <c r="N112" i="18" s="1"/>
  <c r="M111" i="18"/>
  <c r="N111" i="18" s="1"/>
  <c r="M110" i="18"/>
  <c r="N110" i="18" s="1"/>
  <c r="M109" i="18"/>
  <c r="N109" i="18" s="1"/>
  <c r="M108" i="18"/>
  <c r="N108" i="18" s="1"/>
  <c r="M107" i="18"/>
  <c r="N107" i="18" s="1"/>
  <c r="M106" i="18"/>
  <c r="N106" i="18" s="1"/>
  <c r="M105" i="18"/>
  <c r="N105" i="18" s="1"/>
  <c r="M104" i="18"/>
  <c r="N104" i="18" s="1"/>
  <c r="M103" i="18"/>
  <c r="N103" i="18" s="1"/>
  <c r="M102" i="18"/>
  <c r="N102" i="18" s="1"/>
  <c r="M101" i="18"/>
  <c r="N101" i="18" s="1"/>
  <c r="M100" i="18"/>
  <c r="N100" i="18" s="1"/>
  <c r="M99" i="18"/>
  <c r="N99" i="18" s="1"/>
  <c r="M98" i="18"/>
  <c r="N98" i="18" s="1"/>
  <c r="M97" i="18"/>
  <c r="N97" i="18" s="1"/>
  <c r="M96" i="18"/>
  <c r="N96" i="18" s="1"/>
  <c r="M95" i="18"/>
  <c r="N95" i="18" s="1"/>
  <c r="M94" i="18"/>
  <c r="N94" i="18" s="1"/>
  <c r="M93" i="18"/>
  <c r="N93" i="18" s="1"/>
  <c r="M92" i="18"/>
  <c r="N92" i="18" s="1"/>
  <c r="M91" i="18"/>
  <c r="N91" i="18" s="1"/>
  <c r="M90" i="18"/>
  <c r="N90" i="18" s="1"/>
  <c r="M89" i="18"/>
  <c r="N89" i="18" s="1"/>
  <c r="M88" i="18"/>
  <c r="N88" i="18" s="1"/>
  <c r="M87" i="18"/>
  <c r="N87" i="18" s="1"/>
  <c r="M86" i="18"/>
  <c r="N86" i="18" s="1"/>
  <c r="M85" i="18"/>
  <c r="N85" i="18" s="1"/>
  <c r="M84" i="18"/>
  <c r="N84" i="18" s="1"/>
  <c r="M83" i="18"/>
  <c r="N83" i="18" s="1"/>
  <c r="M82" i="18"/>
  <c r="N82" i="18" s="1"/>
  <c r="M81" i="18"/>
  <c r="N81" i="18" s="1"/>
  <c r="M80" i="18"/>
  <c r="N80" i="18" s="1"/>
  <c r="M79" i="18"/>
  <c r="N79" i="18" s="1"/>
  <c r="M78" i="18"/>
  <c r="N78" i="18" s="1"/>
  <c r="M77" i="18"/>
  <c r="N77" i="18" s="1"/>
  <c r="M76" i="18"/>
  <c r="N76" i="18" s="1"/>
  <c r="M75" i="18"/>
  <c r="N75" i="18" s="1"/>
  <c r="M74" i="18"/>
  <c r="N74" i="18" s="1"/>
  <c r="M73" i="18"/>
  <c r="N73" i="18" s="1"/>
  <c r="M72" i="18"/>
  <c r="N72" i="18" s="1"/>
  <c r="M71" i="18"/>
  <c r="N71" i="18" s="1"/>
  <c r="M70" i="18"/>
  <c r="N70" i="18" s="1"/>
  <c r="M69" i="18"/>
  <c r="N69" i="18" s="1"/>
  <c r="M68" i="18"/>
  <c r="N68" i="18" s="1"/>
  <c r="M67" i="18"/>
  <c r="N67" i="18" s="1"/>
  <c r="M66" i="18"/>
  <c r="N66" i="18" s="1"/>
  <c r="M65" i="18"/>
  <c r="N65" i="18" s="1"/>
  <c r="M64" i="18"/>
  <c r="N64" i="18" s="1"/>
  <c r="M63" i="18"/>
  <c r="N63" i="18" s="1"/>
  <c r="M62" i="18"/>
  <c r="N62" i="18" s="1"/>
  <c r="M61" i="18"/>
  <c r="N61" i="18" s="1"/>
  <c r="M60" i="18"/>
  <c r="N60" i="18" s="1"/>
  <c r="M59" i="18"/>
  <c r="N59" i="18" s="1"/>
  <c r="M58" i="18"/>
  <c r="N58" i="18" s="1"/>
  <c r="M57" i="18"/>
  <c r="N57" i="18" s="1"/>
  <c r="M56" i="18"/>
  <c r="N56" i="18" s="1"/>
  <c r="M55" i="18"/>
  <c r="N55" i="18" s="1"/>
  <c r="M54" i="18"/>
  <c r="N54" i="18" s="1"/>
  <c r="M53" i="18"/>
  <c r="N53" i="18" s="1"/>
  <c r="M52" i="18"/>
  <c r="N52" i="18" s="1"/>
  <c r="M51" i="18"/>
  <c r="N51" i="18" s="1"/>
  <c r="M50" i="18"/>
  <c r="N50" i="18" s="1"/>
  <c r="M49" i="18"/>
  <c r="N49" i="18" s="1"/>
  <c r="M48" i="18"/>
  <c r="N48" i="18" s="1"/>
  <c r="M47" i="18"/>
  <c r="N47" i="18" s="1"/>
  <c r="M46" i="18"/>
  <c r="N46" i="18" s="1"/>
  <c r="M45" i="18"/>
  <c r="N45" i="18" s="1"/>
  <c r="M44" i="18"/>
  <c r="N44" i="18" s="1"/>
  <c r="M43" i="18"/>
  <c r="N43" i="18" s="1"/>
  <c r="M42" i="18"/>
  <c r="N42" i="18" s="1"/>
  <c r="M41" i="18"/>
  <c r="N41" i="18" s="1"/>
  <c r="M40" i="18"/>
  <c r="N40" i="18" s="1"/>
  <c r="M39" i="18"/>
  <c r="N39" i="18" s="1"/>
  <c r="M38" i="18"/>
  <c r="N38" i="18" s="1"/>
  <c r="M37" i="18"/>
  <c r="N37" i="18" s="1"/>
  <c r="M36" i="18"/>
  <c r="N36" i="18" s="1"/>
  <c r="M35" i="18"/>
  <c r="N35" i="18" s="1"/>
  <c r="M34" i="18"/>
  <c r="N34" i="18" s="1"/>
  <c r="M33" i="18"/>
  <c r="N33" i="18" s="1"/>
  <c r="M32" i="18"/>
  <c r="N32" i="18" s="1"/>
  <c r="M31" i="18"/>
  <c r="N31" i="18" s="1"/>
  <c r="M30" i="18"/>
  <c r="N30" i="18" s="1"/>
  <c r="M29" i="18"/>
  <c r="N29" i="18" s="1"/>
  <c r="M28" i="18"/>
  <c r="N28" i="18" s="1"/>
  <c r="M27" i="18"/>
  <c r="N27" i="18" s="1"/>
  <c r="M26" i="18"/>
  <c r="N26" i="18" s="1"/>
  <c r="M25" i="18"/>
  <c r="N25" i="18" s="1"/>
  <c r="M24" i="18"/>
  <c r="N24" i="18" s="1"/>
  <c r="M23" i="18"/>
  <c r="N23" i="18" s="1"/>
  <c r="M22" i="18"/>
  <c r="N22" i="18" s="1"/>
  <c r="M21" i="18"/>
  <c r="N21" i="18" s="1"/>
  <c r="M20" i="18"/>
  <c r="N20" i="18" s="1"/>
  <c r="M19" i="18"/>
  <c r="N19" i="18" s="1"/>
  <c r="M18" i="18"/>
  <c r="N18" i="18" s="1"/>
  <c r="M17" i="18"/>
  <c r="N17" i="18" s="1"/>
  <c r="M16" i="18"/>
  <c r="N16" i="18" s="1"/>
  <c r="M15" i="18"/>
  <c r="N15" i="18" s="1"/>
  <c r="M14" i="18"/>
  <c r="N14" i="18" s="1"/>
  <c r="M13" i="18"/>
  <c r="N13" i="18" s="1"/>
  <c r="M12" i="18"/>
  <c r="N12" i="18" s="1"/>
  <c r="M11" i="18"/>
  <c r="N11" i="18" s="1"/>
  <c r="M10" i="18"/>
  <c r="N10" i="18" s="1"/>
  <c r="M9" i="18"/>
  <c r="N9" i="18" s="1"/>
  <c r="M8" i="18"/>
  <c r="N8" i="18" s="1"/>
  <c r="M7" i="18"/>
  <c r="N7" i="18" s="1"/>
  <c r="M6" i="18"/>
  <c r="N6" i="18" s="1"/>
  <c r="M5" i="18"/>
  <c r="N5" i="18" s="1"/>
  <c r="M4" i="18"/>
  <c r="N4" i="18" s="1"/>
  <c r="M3" i="18"/>
  <c r="N3" i="18" s="1"/>
  <c r="M2" i="18"/>
  <c r="N2" i="18" s="1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N43" i="20"/>
  <c r="N42" i="20"/>
  <c r="N41" i="20"/>
  <c r="N40" i="20"/>
  <c r="N39" i="20"/>
  <c r="N38" i="20"/>
  <c r="N37" i="20"/>
  <c r="N36" i="20"/>
  <c r="N35" i="20"/>
  <c r="N26" i="19"/>
  <c r="N25" i="19"/>
  <c r="N24" i="19"/>
  <c r="N23" i="19"/>
  <c r="R37" i="20"/>
  <c r="R35" i="20"/>
  <c r="R36" i="20"/>
  <c r="R33" i="20"/>
  <c r="R34" i="20"/>
  <c r="R32" i="20"/>
  <c r="R40" i="20"/>
  <c r="R39" i="20"/>
  <c r="R38" i="20"/>
  <c r="J22" i="19"/>
  <c r="J24" i="19"/>
  <c r="J23" i="19"/>
  <c r="J21" i="19"/>
  <c r="J25" i="19" l="1"/>
  <c r="R41" i="20"/>
  <c r="F2" i="18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C6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<sst xmlns="http://schemas.openxmlformats.org/spreadsheetml/2006/main" count="2444" uniqueCount="459">
  <si>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</si>
  <si>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</si>
  <si>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</si>
  <si>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</si>
  <si>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</si>
  <si>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</si>
  <si>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</si>
  <si>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</si>
  <si>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</si>
  <si>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</si>
  <si>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</si>
  <si>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</si>
  <si>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</si>
  <si>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</si>
  <si>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</si>
  <si>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</si>
  <si>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</si>
  <si>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</si>
  <si>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</si>
  <si>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</si>
  <si>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</si>
  <si>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</si>
  <si>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</si>
  <si>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</si>
  <si>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</si>
  <si>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</si>
  <si>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</si>
  <si>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</si>
  <si>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</si>
  <si>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</si>
  <si>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</si>
  <si>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</si>
  <si>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</si>
  <si>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</si>
  <si>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</si>
  <si>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</si>
  <si>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</si>
  <si>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</si>
  <si>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</si>
  <si>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</si>
  <si>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</si>
  <si>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</si>
  <si>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</si>
  <si>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</si>
  <si>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</si>
  <si>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</si>
  <si>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</si>
  <si>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</si>
  <si>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</si>
  <si>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</si>
  <si>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</si>
  <si>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</si>
  <si>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</si>
  <si>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</si>
  <si>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</si>
  <si>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</si>
  <si>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</si>
  <si>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</si>
  <si>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</si>
  <si>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</si>
  <si>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</si>
  <si>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</si>
  <si>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</si>
  <si>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</si>
  <si>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</si>
  <si>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</si>
  <si>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</si>
  <si>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</si>
  <si>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</si>
  <si>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</si>
  <si>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</si>
  <si>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</si>
  <si>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</si>
  <si>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</si>
  <si>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</si>
  <si>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</si>
  <si>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</si>
  <si>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</si>
  <si>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</si>
  <si>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</si>
  <si>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</si>
  <si>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</si>
  <si>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</si>
  <si>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</si>
  <si>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</si>
  <si>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</si>
  <si>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</si>
  <si>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</si>
  <si>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</si>
  <si>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</si>
  <si>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</si>
  <si>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</si>
  <si>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</si>
  <si>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</si>
  <si>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</si>
  <si>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</si>
  <si>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</si>
  <si>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</si>
  <si>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</si>
  <si>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</si>
  <si>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</si>
  <si>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</si>
  <si>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</si>
  <si>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</si>
  <si>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</si>
  <si>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</si>
  <si>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</si>
  <si>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</si>
  <si>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</si>
  <si>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</si>
  <si>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</si>
  <si>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</si>
  <si>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</si>
  <si>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</si>
  <si>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</si>
  <si>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</si>
  <si>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</si>
  <si>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</si>
  <si>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</si>
  <si>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</si>
  <si>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</si>
  <si>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</si>
  <si>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</si>
  <si>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</si>
  <si>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</si>
  <si>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</si>
  <si>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</si>
  <si>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</si>
  <si>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</si>
  <si>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</si>
  <si>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</si>
  <si>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</si>
  <si>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</si>
  <si>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</si>
  <si>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</si>
  <si>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</si>
  <si>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</si>
  <si>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</si>
  <si>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</si>
  <si>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</si>
  <si>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</si>
  <si>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</si>
  <si>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</si>
  <si>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</si>
  <si>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</si>
  <si>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</si>
  <si>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</si>
  <si>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</si>
  <si>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</si>
  <si>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</si>
  <si>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</si>
  <si>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</si>
  <si>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</si>
  <si>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</si>
  <si>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</si>
  <si>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</si>
  <si>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</si>
  <si>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</si>
  <si>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</si>
  <si>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</si>
  <si>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</si>
  <si>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</si>
  <si>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</si>
  <si>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</si>
  <si>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</si>
  <si>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</si>
  <si>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</si>
  <si>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</si>
  <si>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</si>
  <si>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</si>
  <si>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</si>
  <si>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</si>
  <si>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</si>
  <si>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</si>
  <si>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</si>
  <si>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</si>
  <si>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</si>
  <si>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</si>
  <si>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</si>
  <si>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</si>
  <si>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</si>
  <si>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</si>
  <si>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</si>
  <si>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</si>
  <si>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</si>
  <si>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</si>
  <si>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</si>
  <si>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</si>
  <si>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</si>
  <si>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</si>
  <si>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</si>
  <si>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</si>
  <si>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</si>
  <si>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</si>
  <si>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</si>
  <si>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</si>
  <si>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</si>
  <si>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</si>
  <si>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</si>
  <si>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</si>
  <si>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</si>
  <si>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</si>
  <si>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</si>
  <si>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</si>
  <si>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</si>
  <si>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</si>
  <si>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</si>
  <si>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</si>
  <si>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</si>
  <si>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</si>
  <si>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</si>
  <si>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</si>
  <si>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</si>
  <si>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</si>
  <si>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</si>
  <si>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</si>
  <si>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</si>
  <si>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</si>
  <si>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</si>
  <si>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</si>
  <si>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</si>
  <si>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</si>
  <si>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</si>
  <si>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</si>
  <si>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</si>
  <si>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</si>
  <si>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</si>
  <si>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</si>
  <si>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</si>
  <si>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</si>
  <si>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</si>
  <si>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</si>
  <si>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</si>
  <si>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</si>
  <si>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</si>
  <si>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</si>
  <si>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</si>
  <si>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</si>
  <si>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</si>
  <si>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</si>
  <si>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</si>
  <si>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Banca Finnat Euramerica S.p.A.</t>
  </si>
  <si>
    <t>Morgan Stanley Investment Management Inc. (US)</t>
  </si>
  <si>
    <t>BBVA Asset Management, S.A., S.G.I.I.C.</t>
  </si>
  <si>
    <t>Gesnorte, S.A.</t>
  </si>
  <si>
    <t>Gescooperativo, S.A., S.G.I.I.C.</t>
  </si>
  <si>
    <t>ZEST SA</t>
  </si>
  <si>
    <t>Serafin Asset Management AG</t>
  </si>
  <si>
    <t>PKB Privat Bank AG</t>
  </si>
  <si>
    <t>Jennison Associates LLC</t>
  </si>
  <si>
    <t>Redwheel</t>
  </si>
  <si>
    <t>Goldman Sachs Asset Management B.V.</t>
  </si>
  <si>
    <t>Bessemer Trust Company, N.A. (US)</t>
  </si>
  <si>
    <t>KEPLER-FONDS Kapitalanlagegesellschaft m.b.H.</t>
  </si>
  <si>
    <t>La Financière de l'Echiquier</t>
  </si>
  <si>
    <t>J. Chahine Capital</t>
  </si>
  <si>
    <t>APG Asset Management N.V.</t>
  </si>
  <si>
    <t>Robeco Institutional Asset Management B.V.</t>
  </si>
  <si>
    <t>RAM Active Investments S.A.</t>
  </si>
  <si>
    <t>LBP AM</t>
  </si>
  <si>
    <t>Inspire Investing</t>
  </si>
  <si>
    <t>AcomeA SGR S.p.A.</t>
  </si>
  <si>
    <t>State Street Global Advisors Australia Ltd.</t>
  </si>
  <si>
    <t>Credit Suisse Asset Management (Schweiz) AG</t>
  </si>
  <si>
    <t>Helaba Invest Kapitalanlagegesellschaft mbH</t>
  </si>
  <si>
    <t>Quoniam Asset Management GmbH</t>
  </si>
  <si>
    <t>Candriam Luxembourg S.A.</t>
  </si>
  <si>
    <t>Security Kapitalanlage AG</t>
  </si>
  <si>
    <t>WCM Investment Management</t>
  </si>
  <si>
    <t>Tidal Investments LLC</t>
  </si>
  <si>
    <t>Schroder Investment Management North America Inc.</t>
  </si>
  <si>
    <t>BNP Paribas Asset Management France SAS</t>
  </si>
  <si>
    <t>VanEck Australia Pty Ltd.</t>
  </si>
  <si>
    <t>Franklin Templeton Fund Management Limited</t>
  </si>
  <si>
    <t>Federal Finance Gestion</t>
  </si>
  <si>
    <t>Ersel Asset Management SGR S.p.A.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</si>
  <si>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</si>
  <si>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</si>
  <si>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</si>
  <si>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</si>
  <si>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</si>
  <si>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Segall Bryant &amp; Hamill,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</si>
  <si>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</si>
  <si>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</si>
  <si>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</si>
  <si>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</si>
  <si>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</si>
  <si>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</si>
  <si>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Finlabo SIM S.p. A.</t>
  </si>
  <si>
    <t>Victory Capital Management Inc.</t>
  </si>
  <si>
    <t>Eika Kapitalforvaltning AS</t>
  </si>
  <si>
    <t>MC Square S.A.</t>
  </si>
  <si>
    <t>Mediolanum International Funds Limited</t>
  </si>
  <si>
    <t>Artemis Investment Management LLP</t>
  </si>
  <si>
    <t>Credit Suisse Funds AG</t>
  </si>
  <si>
    <t>Finanziaria Internazionale Alternative Investment SGR S.p.A.</t>
  </si>
  <si>
    <t>Lån &amp; Spar Bank A/S</t>
  </si>
  <si>
    <t>SEI Investments Management Corporation</t>
  </si>
  <si>
    <t>Lingohr &amp; Partner Asset Management GmbH</t>
  </si>
  <si>
    <t>GLG Partners LP</t>
  </si>
  <si>
    <t>J.P. Morgan Investment Management, Inc. (SI)</t>
  </si>
  <si>
    <t>SELECTRA Management Company S.A.</t>
  </si>
  <si>
    <t>Allspring Global Investments, LLC</t>
  </si>
  <si>
    <t>Lazard Asset Management Limited</t>
  </si>
  <si>
    <t>State Street Global Advisors (France) S.A.</t>
  </si>
  <si>
    <t>Alphajet Fair Investors, SAS</t>
  </si>
  <si>
    <t>Riverfront Investment Group, LLC</t>
  </si>
  <si>
    <t>MLC Investments Limited</t>
  </si>
  <si>
    <t>M&amp;G Investment Management Ltd.</t>
  </si>
  <si>
    <t>Azimut Investments S.A.</t>
  </si>
  <si>
    <t>FIL Investment Management (Hong Kong) Limited</t>
  </si>
  <si>
    <t>CIBC Asset Management Inc.</t>
  </si>
  <si>
    <t>Invesco Advisers, Inc.</t>
  </si>
  <si>
    <t>Atlas Funds Management Pty Ltd</t>
  </si>
  <si>
    <t>Banque Lombard Odier &amp; Cie SA</t>
  </si>
  <si>
    <t>Banque Nagelmackers nv</t>
  </si>
  <si>
    <t>BMO Asset Management Inc.</t>
  </si>
  <si>
    <t>Brookfield Asset Management, Inc.</t>
  </si>
  <si>
    <t>Brookfield Public Securities Group LLC</t>
  </si>
  <si>
    <t>Cassa Lombarda S.p.A.</t>
  </si>
  <si>
    <t>Creand Wealth Management</t>
  </si>
  <si>
    <t>De Pury Pictet Turrettini &amp; Co. Ltd.</t>
  </si>
  <si>
    <t>Decalia SA</t>
  </si>
  <si>
    <t>Eaton Vance Management</t>
  </si>
  <si>
    <t>Evli Fund Management Company Ltd.</t>
  </si>
  <si>
    <t>FOCUS Asset Management GMBH</t>
  </si>
  <si>
    <t>FWU Invest S.A.</t>
  </si>
  <si>
    <t>Generali Investments Suisse SA</t>
  </si>
  <si>
    <t>Goldman Sachs Asset Management International</t>
  </si>
  <si>
    <t>Grantham Mayo Van Otterloo &amp; Co LLC</t>
  </si>
  <si>
    <t>Intermonte Advisory e Gestione</t>
  </si>
  <si>
    <t>Investitori SGR S.p.A.</t>
  </si>
  <si>
    <t>IST Investmentstiftung</t>
  </si>
  <si>
    <t>Lemanik Invest SA</t>
  </si>
  <si>
    <t>Liontrust Investment Partners LLP</t>
  </si>
  <si>
    <t>LSV Asset Management</t>
  </si>
  <si>
    <t>Lupus alpha Asset Management AG</t>
  </si>
  <si>
    <t>Momentum Global Investment Management Limited</t>
  </si>
  <si>
    <t>Parametric Portfolio Associates LLC</t>
  </si>
  <si>
    <t>PineStone Asset Management Inc.</t>
  </si>
  <si>
    <t>SEI Investments Canada</t>
  </si>
  <si>
    <t>Swiss Life Asset Managers France</t>
  </si>
  <si>
    <t>Thrivent Asset Management, LLC</t>
  </si>
  <si>
    <t>Universal-Investment-Gesellschaft mbH</t>
  </si>
  <si>
    <t>Vident Investment Advisory, LLC</t>
  </si>
  <si>
    <t>W &amp; W Asset Management GmbH</t>
  </si>
  <si>
    <t>Wellington Management Company, LLP</t>
  </si>
  <si>
    <t>ÖKOWORLD LUX S.A.</t>
  </si>
  <si>
    <t>1741 Fund Solutions AG</t>
  </si>
  <si>
    <t>Albemarle Asset Management Ltd.</t>
  </si>
  <si>
    <t>Algebris (UK) Limited</t>
  </si>
  <si>
    <t>Allianz Invest Kapitalanlagegesellschaft mbH</t>
  </si>
  <si>
    <t>Altrinsic Global Advisors, LLC</t>
  </si>
  <si>
    <t>Artico Partners AG</t>
  </si>
  <si>
    <t>Asset Management One Co., Ltd.</t>
  </si>
  <si>
    <t>Bank für Kirche und Caritas eG</t>
  </si>
  <si>
    <t>Bank J. Safra Sarasin AG (Asset Management)</t>
  </si>
  <si>
    <t>Bantleon Bank AG</t>
  </si>
  <si>
    <t>BlackRock (Luxembourg) S.A.</t>
  </si>
  <si>
    <t>BlackRock Asset Management Ireland Limited</t>
  </si>
  <si>
    <t>BlackRock Fund Advisors</t>
  </si>
  <si>
    <t>British Columbia Investment Management Corp.</t>
  </si>
  <si>
    <t>Candriam Belgium S.A.</t>
  </si>
  <si>
    <t>Capfi Delen Asset Management</t>
  </si>
  <si>
    <t>Capital International Ltd.</t>
  </si>
  <si>
    <t>Columbia Threadneedle Investments (US)</t>
  </si>
  <si>
    <t>Commerzbank AG</t>
  </si>
  <si>
    <t>Copernicus Wealth Management SA</t>
  </si>
  <si>
    <t>Danske Bank Group Treasury</t>
  </si>
  <si>
    <t>Duff &amp; Phelps Investment Management Company</t>
  </si>
  <si>
    <t>EFG Bank SA</t>
  </si>
  <si>
    <t>Epsilon SGR SpA</t>
  </si>
  <si>
    <t>Etoile Gestion S.A.</t>
  </si>
  <si>
    <t>Federated Hermes Global Investment Management Corp.</t>
  </si>
  <si>
    <t>Fidelity International</t>
  </si>
  <si>
    <t>Fideuram Asset Management (Ireland) dac</t>
  </si>
  <si>
    <t>First Private Investment Management KAG mbH</t>
  </si>
  <si>
    <t>Gay-Lussac Gestion SAS</t>
  </si>
  <si>
    <t>Generali Personenversicherungen AG</t>
  </si>
  <si>
    <t>Gestifonsa S.G.I.I.C., S.A.</t>
  </si>
  <si>
    <t>GlobeFlex Capital, L.P.</t>
  </si>
  <si>
    <t>GLS Gemeinschaftsbank eG</t>
  </si>
  <si>
    <t>Habbel, Pohlig &amp; Partner Institut für Bank- und Wirtschaftsberatung GmbH</t>
  </si>
  <si>
    <t>ID-Sparinvest A/S</t>
  </si>
  <si>
    <t>IMPact SGR S.p.A.</t>
  </si>
  <si>
    <t>Kairos Investment Management Limited</t>
  </si>
  <si>
    <t>Kopernik Global Investors, LLC</t>
  </si>
  <si>
    <t>Krane Funds Advisors, LLC</t>
  </si>
  <si>
    <t>La Banque Postale Structured Asset Management_NLE</t>
  </si>
  <si>
    <t>Lansförsäkringar Fondförvaltning AB</t>
  </si>
  <si>
    <t>LLB Asset Management AG</t>
  </si>
  <si>
    <t>LoCorr Fund Management, LLC</t>
  </si>
  <si>
    <t>M.M.Warburg &amp; CO (AG &amp; Co.) KGaA</t>
  </si>
  <si>
    <t>Margetts Fund Management Limited</t>
  </si>
  <si>
    <t>Mediolanum Asset Management Limited_NLE</t>
  </si>
  <si>
    <t>Meeschaert Amilton Asset Management_NLE</t>
  </si>
  <si>
    <t>METROPOLE Gestion</t>
  </si>
  <si>
    <t>MK LUXINVEST S.A.</t>
  </si>
  <si>
    <t>Momentum Alternative Investments SA</t>
  </si>
  <si>
    <t>Neuberger Berman Asset Management Ireland Ltd</t>
  </si>
  <si>
    <t>NNIP Asset Management B.V._NLE</t>
  </si>
  <si>
    <t>NS Partners Ltd.</t>
  </si>
  <si>
    <t>Numeric Investors LLC</t>
  </si>
  <si>
    <t>Ofi Asset Management_NLE</t>
  </si>
  <si>
    <t>OFI Invest Asset Management</t>
  </si>
  <si>
    <t>Old Mutual Investment Group (South Africa) (Pty) Limited</t>
  </si>
  <si>
    <t>OP Varainhoito Oy</t>
  </si>
  <si>
    <t>Optimize Investment Partners</t>
  </si>
  <si>
    <t>PGIM Investments LLC</t>
  </si>
  <si>
    <t>PIMCO (US)</t>
  </si>
  <si>
    <t>PineBridge Investments Japan Co., Ltd.</t>
  </si>
  <si>
    <t>PineBridge Investments LLC</t>
  </si>
  <si>
    <t>Raiffeisen Kapitalanlage-Gesellschaft mbH</t>
  </si>
  <si>
    <t>Renta 4 Gestora, S.G.I.I.C., S.A.</t>
  </si>
  <si>
    <t>Research Affiliates, LLC</t>
  </si>
  <si>
    <t>Robeco Switzerland Ltd.</t>
  </si>
  <si>
    <t>Roche Brune SAS</t>
  </si>
  <si>
    <t>Sanlam Multi-Manager International Limited</t>
  </si>
  <si>
    <t>Santander Asset Management</t>
  </si>
  <si>
    <t>Santander Asset Management UK Limited</t>
  </si>
  <si>
    <t>Schiketanz Capital Advisors GmbH</t>
  </si>
  <si>
    <t>Schroder Investment Management Ltd. (SIM)</t>
  </si>
  <si>
    <t>SEB Investment Management AB</t>
  </si>
  <si>
    <t>Seeyond SA_NLE</t>
  </si>
  <si>
    <t>SEVEN Capital Management</t>
  </si>
  <si>
    <t>Signal Iduna Asset Management GmbH</t>
  </si>
  <si>
    <t>Studio Gaffino Societa di Intermediazione Mobiliare per Azioni</t>
  </si>
  <si>
    <t>Symphonia SGR Spa</t>
  </si>
  <si>
    <t>Syquant Capital S.A.S</t>
  </si>
  <si>
    <t>T. Rowe Price Associates, Inc.</t>
  </si>
  <si>
    <t>T. Rowe Price International Ltd</t>
  </si>
  <si>
    <t>Tocqueville Finance S.A._NLE</t>
  </si>
  <si>
    <t>Tosetti Value S.I.M. Spa</t>
  </si>
  <si>
    <t>Unigestion</t>
  </si>
  <si>
    <t>Union Bancaire Privée</t>
  </si>
  <si>
    <t>Union Investment Privatfonds GmbH</t>
  </si>
  <si>
    <t>Vermögensmanagement EuroSwitch GmbH</t>
  </si>
  <si>
    <t>Virtus Investment Advisers, Inc.</t>
  </si>
  <si>
    <t>Vontobel Asset Management AG</t>
  </si>
  <si>
    <t>Vontobel Asset Management S.A.</t>
  </si>
  <si>
    <t>Vontobel Asset Management, Inc.</t>
  </si>
  <si>
    <t>Zenit SGR S.p.A.</t>
  </si>
  <si>
    <t>Mixed Style</t>
  </si>
  <si>
    <t>fondo</t>
  </si>
  <si>
    <t>stile</t>
  </si>
  <si>
    <t>azioni</t>
  </si>
  <si>
    <t>Etichette di riga</t>
  </si>
  <si>
    <t>(vuoto)</t>
  </si>
  <si>
    <t>Totale complessivo</t>
  </si>
  <si>
    <t>Somma di azioni</t>
  </si>
  <si>
    <t>Income Value</t>
  </si>
  <si>
    <t>Aggressive Growth</t>
  </si>
  <si>
    <t>Singapore</t>
  </si>
  <si>
    <t>South Africa</t>
  </si>
  <si>
    <t>geo</t>
  </si>
  <si>
    <t>Geo</t>
  </si>
  <si>
    <t>Fonte: elaborazione societaria sul libro soci alla data di stacco del dividendo 2023 (aggiornamento annuale)</t>
  </si>
  <si>
    <t>Fonte: informazioni pubbliche da Refinitiv al 30 settembre 2023</t>
  </si>
  <si>
    <t>Fonte: informazioni pubbliche da Refinitiv al 30 Settembre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</si>
</sst>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0.43249523294211772</c:v>
                </c:pt>
                <c:pt idx="1">
                  <c:v>0.30875620609299725</c:v>
                </c:pt>
                <c:pt idx="2">
                  <c:v>0.17292791554031892</c:v>
                </c:pt>
                <c:pt idx="3">
                  <c:v>8.5820645424566078E-2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0.23490124198535253</c:v>
                </c:pt>
                <c:pt idx="1">
                  <c:v>0.43114044599707407</c:v>
                </c:pt>
                <c:pt idx="2">
                  <c:v>6.9164617667786282E-2</c:v>
                </c:pt>
                <c:pt idx="3">
                  <c:v>1.2280271220440965E-2</c:v>
                </c:pt>
                <c:pt idx="4">
                  <c:v>4.0766690650163695E-2</c:v>
                </c:pt>
                <c:pt idx="5">
                  <c:v>3.8207411928218096E-2</c:v>
                </c:pt>
                <c:pt idx="6">
                  <c:v>6.3300377307560038E-2</c:v>
                </c:pt>
                <c:pt idx="7">
                  <c:v>2.0644863773992234E-2</c:v>
                </c:pt>
                <c:pt idx="8">
                  <c:v>8.9594079469412072E-2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tti Luca" refreshedDate="45485.60087962963" createdVersion="8" refreshedVersion="8" minRefreshableVersion="3" recordCount="369" xr:uid="{FEDA1101-2D55-4886-9205-BF13DE1F8191}">
  <cacheSource type="worksheet">
    <worksheetSource ref="I1:K370" sheet="Maggiori azionisti"/>
  </cacheSource>
  <cacheFields count="3">
    <cacheField name="fondo" numFmtId="0">
      <sharedItems/>
    </cacheField>
    <cacheField name="azioni" numFmtId="0">
      <sharedItems containsString="0" containsBlank="1" containsNumber="1" minValue="0" maxValue="75.117439000000005"/>
    </cacheField>
    <cacheField name="stile" numFmtId="0">
      <sharedItems containsBlank="1" count="14">
        <s v="Core Value"/>
        <s v="Core Growth"/>
        <s v="Index"/>
        <s v="GARP"/>
        <s v="Deep Value"/>
        <s v="Growth"/>
        <m/>
        <s v="Hedge Fund"/>
        <s v="Mixed Style"/>
        <s v="Yield"/>
        <s v="Specialty"/>
        <s v="Momentum"/>
        <s v="Income Value"/>
        <s v="Aggressive Grow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tti Luca" refreshedDate="45485.602762847222" createdVersion="8" refreshedVersion="8" minRefreshableVersion="3" recordCount="369" xr:uid="{13F60C16-0394-4289-A955-A25B1EDF6E96}">
  <cacheSource type="worksheet">
    <worksheetSource ref="I1:L370" sheet="Maggiori azionisti"/>
  </cacheSource>
  <cacheFields count="4">
    <cacheField name="fondo" numFmtId="0">
      <sharedItems/>
    </cacheField>
    <cacheField name="azioni" numFmtId="0">
      <sharedItems containsString="0" containsBlank="1" containsNumber="1" minValue="0" maxValue="75.117439000000005"/>
    </cacheField>
    <cacheField name="stile" numFmtId="0">
      <sharedItems containsBlank="1"/>
    </cacheField>
    <cacheField name="geo" numFmtId="0">
      <sharedItems count="26">
        <s v="United States"/>
        <s v="United Kingdom"/>
        <s v="Netherlands"/>
        <s v="Ireland"/>
        <s v="Norway"/>
        <s v="Australia"/>
        <s v="Italy"/>
        <s v="France"/>
        <s v="Canada"/>
        <s v="Hong Kong"/>
        <s v="Germany"/>
        <s v="Belgium"/>
        <s v="Switzerland"/>
        <s v="Spain"/>
        <s v="Luxembourg"/>
        <s v="Liechtenstein"/>
        <s v="Finland"/>
        <s v="Denmark"/>
        <s v="Austria"/>
        <s v="Taiwan"/>
        <s v="Singapore"/>
        <s v="Portugal"/>
        <s v="South Korea"/>
        <s v="Japan"/>
        <s v="Sweden"/>
        <s v="South Afr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tti Luca" refreshedDate="45485.685723495371" createdVersion="8" refreshedVersion="8" minRefreshableVersion="3" recordCount="189" xr:uid="{27392C9E-3DAA-4FFD-9902-DA06EF8D6566}">
  <cacheSource type="worksheet">
    <worksheetSource ref="O1:Q190" sheet="Maggiori azionisti"/>
  </cacheSource>
  <cacheFields count="3">
    <cacheField name="fondo" numFmtId="0">
      <sharedItems/>
    </cacheField>
    <cacheField name="stile" numFmtId="0">
      <sharedItems containsBlank="1" count="11">
        <s v="Core Value"/>
        <s v="Core Growth"/>
        <s v="Index"/>
        <s v="GARP"/>
        <s v="Deep Value"/>
        <s v="Growth"/>
        <m/>
        <s v="Hedge Fund"/>
        <s v="Yield"/>
        <s v="Specialty"/>
        <s v="Momentum"/>
      </sharedItems>
    </cacheField>
    <cacheField name="azioni" numFmtId="0">
      <sharedItems containsSemiMixedTypes="0" containsString="0" containsNumber="1" minValue="5775" maxValue="751174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tti Luca" refreshedDate="45485.686055439815" createdVersion="8" refreshedVersion="8" minRefreshableVersion="3" recordCount="189" xr:uid="{C1F4FF5E-A49A-456F-9CC2-594222CE90DF}">
  <cacheSource type="worksheet">
    <worksheetSource ref="O1:R190" sheet="Maggiori azionisti"/>
  </cacheSource>
  <cacheFields count="4">
    <cacheField name="fondo" numFmtId="0">
      <sharedItems/>
    </cacheField>
    <cacheField name="stile" numFmtId="0">
      <sharedItems containsBlank="1"/>
    </cacheField>
    <cacheField name="azioni" numFmtId="0">
      <sharedItems containsSemiMixedTypes="0" containsString="0" containsNumber="1" minValue="5775" maxValue="75117439"/>
    </cacheField>
    <cacheField name="Geo" numFmtId="0">
      <sharedItems count="23">
        <s v="United States"/>
        <s v="United Kingdom"/>
        <s v="Netherlands"/>
        <s v="Ireland"/>
        <s v="Norway"/>
        <s v="Australia"/>
        <s v="Italy"/>
        <s v="France"/>
        <s v="Canada"/>
        <s v="Hong Kong"/>
        <s v="Germany"/>
        <s v="Belgium"/>
        <s v="Switzerland"/>
        <s v="Spain"/>
        <s v="Luxembourg"/>
        <s v="Liechtenstein"/>
        <s v="Finland"/>
        <s v="Denmark"/>
        <s v="Austria"/>
        <s v="Taiwan"/>
        <s v="Singapore"/>
        <s v="Portugal"/>
        <s v="South Kore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s v="Lazard Asset Management, L.L.C."/>
    <n v="75.117439000000005"/>
    <x v="0"/>
  </r>
  <r>
    <s v="Pictet Asset Management Ltd."/>
    <n v="34.582641000000002"/>
    <x v="1"/>
  </r>
  <r>
    <s v="The Vanguard Group, Inc."/>
    <n v="22.390961999999998"/>
    <x v="2"/>
  </r>
  <r>
    <s v="PGGM Vermogensbeheer B.V."/>
    <n v="21.069832000000002"/>
    <x v="3"/>
  </r>
  <r>
    <s v="Dimensional Fund Advisors, L.P."/>
    <n v="15.117888000000001"/>
    <x v="4"/>
  </r>
  <r>
    <s v="KBI Global Investors Ltd."/>
    <n v="5.2286700000000002"/>
    <x v="5"/>
  </r>
  <r>
    <s v="Norges Bank Investment Management (NBIM)"/>
    <n v="12.511844999999999"/>
    <x v="0"/>
  </r>
  <r>
    <s v="Lazard Asset Management Pacific Company"/>
    <n v="14.409203"/>
    <x v="0"/>
  </r>
  <r>
    <s v="BlackRock Institutional Trust Company, N.A."/>
    <n v="10.199398"/>
    <x v="2"/>
  </r>
  <r>
    <s v="State Street Global Advisors Ireland Limited"/>
    <n v="0.196413"/>
    <x v="2"/>
  </r>
  <r>
    <s v="Stewart Investors"/>
    <n v="6.9054070000000003"/>
    <x v="1"/>
  </r>
  <r>
    <s v="Amundi SGR SpA"/>
    <n v="8.8994140000000002"/>
    <x v="0"/>
  </r>
  <r>
    <s v="First Sentier Investors"/>
    <n v="7.1971569999999998"/>
    <x v="6"/>
  </r>
  <r>
    <s v="UBS Asset Management (Americas), Inc."/>
    <n v="5.2234129999999999"/>
    <x v="0"/>
  </r>
  <r>
    <s v="UBS Asset Management (UK) Ltd."/>
    <n v="6.8674809999999997"/>
    <x v="0"/>
  </r>
  <r>
    <s v="Lombard Odier Asset Management (Europe) Ltd"/>
    <n v="4.1985140000000003"/>
    <x v="3"/>
  </r>
  <r>
    <s v="DNCA Investments"/>
    <n v="2.692472"/>
    <x v="3"/>
  </r>
  <r>
    <s v="Royal London Asset Management Ltd."/>
    <n v="3.5278740000000002"/>
    <x v="4"/>
  </r>
  <r>
    <s v="Anima SGR S.p.A."/>
    <n v="4.1300400000000002"/>
    <x v="1"/>
  </r>
  <r>
    <s v="CI Global Asset Management"/>
    <n v="3.4309289999999999"/>
    <x v="0"/>
  </r>
  <r>
    <s v="BlackRock Advisors (UK) Limited"/>
    <n v="3.1585619999999999"/>
    <x v="2"/>
  </r>
  <r>
    <s v="BlackRock Investment Management (UK) Ltd."/>
    <n v="2.8365070000000001"/>
    <x v="1"/>
  </r>
  <r>
    <s v="Azimut Capital Management Sgr SpA"/>
    <n v="5.7450000000000001"/>
    <x v="7"/>
  </r>
  <r>
    <s v="Goldman Sachs Asset Management B.V."/>
    <n v="2.6341739999999998"/>
    <x v="6"/>
  </r>
  <r>
    <s v="Mediolanum Gestione Fondi SGR p.A."/>
    <n v="1.85"/>
    <x v="1"/>
  </r>
  <r>
    <s v="Amundi Asset Management, SAS"/>
    <n v="3.48678"/>
    <x v="3"/>
  </r>
  <r>
    <s v="Patrizia Pty Ltd"/>
    <n v="2.490761"/>
    <x v="6"/>
  </r>
  <r>
    <s v="Fideuram - Intesa Sanpaolo Private Banking Asset Management SGR S.p.A."/>
    <n v="1.9861519999999999"/>
    <x v="0"/>
  </r>
  <r>
    <s v="Charles Schwab Investment Management, Inc."/>
    <n v="2.116498"/>
    <x v="2"/>
  </r>
  <r>
    <s v="JPMorgan Asset Management (Asia Pacific) Limited"/>
    <n v="2.1757219999999999"/>
    <x v="3"/>
  </r>
  <r>
    <s v="CPR Asset Management"/>
    <n v="3.6486550000000002"/>
    <x v="1"/>
  </r>
  <r>
    <s v="Mercer Global Investments Management Ltd"/>
    <n v="0.960677"/>
    <x v="6"/>
  </r>
  <r>
    <s v="Eurizon Capital SGR S.p.A."/>
    <n v="1.316074"/>
    <x v="1"/>
  </r>
  <r>
    <s v="Eaton Vance Management"/>
    <m/>
    <x v="8"/>
  </r>
  <r>
    <s v="BlackRock Asset Management Deutschland AG"/>
    <n v="1.8302320000000001"/>
    <x v="2"/>
  </r>
  <r>
    <s v="MFS Investment Management"/>
    <n v="1.897411"/>
    <x v="1"/>
  </r>
  <r>
    <s v="Gabelli Funds, LLC"/>
    <n v="1.86"/>
    <x v="0"/>
  </r>
  <r>
    <s v="La Financière de l'Echiquier"/>
    <n v="1.625086"/>
    <x v="3"/>
  </r>
  <r>
    <s v="JP Morgan Asset Management"/>
    <n v="1.369866"/>
    <x v="3"/>
  </r>
  <r>
    <s v="Ecofi Investissements S.A"/>
    <n v="1.649858"/>
    <x v="9"/>
  </r>
  <r>
    <s v="Degroof Petercam Asset Management"/>
    <n v="1.7575000000000001"/>
    <x v="3"/>
  </r>
  <r>
    <s v="California Public Employees' Retirement System"/>
    <n v="1.4774350000000001"/>
    <x v="2"/>
  </r>
  <r>
    <s v="Dimensional Fund Advisors, Ltd."/>
    <n v="1.360215"/>
    <x v="4"/>
  </r>
  <r>
    <s v="Mellon Investments Corporation"/>
    <n v="1.215854"/>
    <x v="3"/>
  </r>
  <r>
    <s v="Tareno International Asset Managers"/>
    <n v="1.2150000000000001"/>
    <x v="6"/>
  </r>
  <r>
    <s v="California State Teachers Retirement System"/>
    <n v="3.212205"/>
    <x v="2"/>
  </r>
  <r>
    <s v="Allianz Global Investors GmbH"/>
    <n v="2.7270370000000002"/>
    <x v="3"/>
  </r>
  <r>
    <s v="State Street Global Advisors (UK) Ltd."/>
    <n v="0.88168999999999997"/>
    <x v="2"/>
  </r>
  <r>
    <s v="Kutxabank Gestion, SGIIC, S.A.U."/>
    <n v="1.933538"/>
    <x v="5"/>
  </r>
  <r>
    <s v="Tresides Asset Management GmbH"/>
    <n v="0.75"/>
    <x v="6"/>
  </r>
  <r>
    <s v="LGT Capital Partners Ltd."/>
    <n v="1.043739"/>
    <x v="3"/>
  </r>
  <r>
    <s v="Kairos Partners SGR S.p.A."/>
    <n v="0.29518100000000003"/>
    <x v="3"/>
  </r>
  <r>
    <s v="Lemanik Invest SA"/>
    <n v="0"/>
    <x v="3"/>
  </r>
  <r>
    <s v="1832 Asset Management L.P."/>
    <n v="0.86144399999999999"/>
    <x v="3"/>
  </r>
  <r>
    <s v="State Street Global Advisors (US)"/>
    <n v="0.85680999999999996"/>
    <x v="2"/>
  </r>
  <r>
    <s v="DWS Investment GmbH"/>
    <n v="1.794244"/>
    <x v="3"/>
  </r>
  <r>
    <s v="UBS Asset Management (Switzerland)"/>
    <n v="0.87802199999999997"/>
    <x v="0"/>
  </r>
  <r>
    <s v="Nuveen LLC"/>
    <n v="0.92844499999999996"/>
    <x v="3"/>
  </r>
  <r>
    <s v="Siemens Fonds Invest GmbH"/>
    <n v="0.65817400000000004"/>
    <x v="1"/>
  </r>
  <r>
    <s v="Legal &amp; General Investment Management Ltd."/>
    <n v="0.68257199999999996"/>
    <x v="2"/>
  </r>
  <r>
    <s v="March Asset Management, S.G.I.I.C., S.A.U."/>
    <n v="0.63284099999999999"/>
    <x v="1"/>
  </r>
  <r>
    <s v="Serafin Asset Management AG"/>
    <m/>
    <x v="6"/>
  </r>
  <r>
    <s v="Geode Capital Management, L.L.C."/>
    <n v="0.61527200000000004"/>
    <x v="2"/>
  </r>
  <r>
    <s v="Eurizon Capital S.A."/>
    <n v="1.4631E-2"/>
    <x v="0"/>
  </r>
  <r>
    <s v="HSBC Global Asset Management (UK) Limited"/>
    <n v="0.41696499999999997"/>
    <x v="1"/>
  </r>
  <r>
    <s v="GN Invest &amp; Consulting AG"/>
    <n v="0.55000000000000004"/>
    <x v="6"/>
  </r>
  <r>
    <s v="Banque Nationale de Belgique S.A."/>
    <n v="0.5"/>
    <x v="6"/>
  </r>
  <r>
    <s v="Ostrum Asset Management"/>
    <n v="0.79633500000000002"/>
    <x v="0"/>
  </r>
  <r>
    <s v="DekaBank Deutsche Girozentrale Luxembourg S.A."/>
    <n v="0.45798"/>
    <x v="6"/>
  </r>
  <r>
    <s v="Russell Investments Limited"/>
    <n v="0.230771"/>
    <x v="0"/>
  </r>
  <r>
    <s v="ZEST SA"/>
    <m/>
    <x v="7"/>
  </r>
  <r>
    <s v="American Century Investment Management, Inc."/>
    <n v="0.27368100000000001"/>
    <x v="1"/>
  </r>
  <r>
    <s v="BCC Risparmio&amp;Previdenza S.G.R.p.A."/>
    <n v="0.35699999999999998"/>
    <x v="0"/>
  </r>
  <r>
    <s v="ARCA Fondi SGR S.p.A"/>
    <n v="0.42424000000000001"/>
    <x v="6"/>
  </r>
  <r>
    <s v="AG2R La Mondiale Gestion d'Actifs SA"/>
    <n v="0.35195799999999999"/>
    <x v="6"/>
  </r>
  <r>
    <s v="AQR Capital Management, LLC"/>
    <n v="0.74353499999999995"/>
    <x v="7"/>
  </r>
  <r>
    <s v="Spuerkeess Asset Management"/>
    <n v="0.34195799999999998"/>
    <x v="0"/>
  </r>
  <r>
    <s v="UBS Switzerland AG"/>
    <n v="0.35352600000000001"/>
    <x v="3"/>
  </r>
  <r>
    <s v="Invesco Capital Management LLC"/>
    <n v="0.98219100000000004"/>
    <x v="2"/>
  </r>
  <r>
    <s v="Clartan Associés"/>
    <n v="0.28069300000000003"/>
    <x v="6"/>
  </r>
  <r>
    <s v="LBBW Asset Management Investmentgesellschaft mbH"/>
    <n v="0.26500000000000001"/>
    <x v="3"/>
  </r>
  <r>
    <s v="DWS International GmbH"/>
    <n v="0.59744600000000003"/>
    <x v="6"/>
  </r>
  <r>
    <s v="KLP Fondsforvaltning AS"/>
    <n v="0.242369"/>
    <x v="6"/>
  </r>
  <r>
    <s v="Mandarine Gestion"/>
    <n v="0.32874399999999998"/>
    <x v="5"/>
  </r>
  <r>
    <s v="Meeschaert Amilton Asset Management_NLE"/>
    <n v="0"/>
    <x v="6"/>
  </r>
  <r>
    <s v="BlackRock Asset Management Canada Limited"/>
    <n v="0.25136599999999998"/>
    <x v="2"/>
  </r>
  <r>
    <s v="Banque Degroof Petercam N.V."/>
    <n v="0.25"/>
    <x v="1"/>
  </r>
  <r>
    <s v="Zürcher Kantonalbank (Asset Management)"/>
    <n v="0.24532000000000001"/>
    <x v="5"/>
  </r>
  <r>
    <s v="Florida State Board of Administration"/>
    <n v="0.91054500000000005"/>
    <x v="2"/>
  </r>
  <r>
    <s v="HanseMerkur Trust AG"/>
    <n v="0.15"/>
    <x v="6"/>
  </r>
  <r>
    <s v="Sella SGR S.p.A."/>
    <n v="0.237813"/>
    <x v="3"/>
  </r>
  <r>
    <s v="UB Rahastoyhtiö Oy"/>
    <n v="0.20979999999999999"/>
    <x v="7"/>
  </r>
  <r>
    <s v="Basellandschaftliche Kantonalbank"/>
    <n v="0.19692100000000001"/>
    <x v="10"/>
  </r>
  <r>
    <s v="BG Fund Management Luxembourg S.A."/>
    <n v="0.16469600000000001"/>
    <x v="1"/>
  </r>
  <r>
    <s v="Vanguard Investments Australia Ltd."/>
    <n v="0.181281"/>
    <x v="2"/>
  </r>
  <r>
    <s v="ReAssure Limited"/>
    <n v="1.0920000000000001E-3"/>
    <x v="6"/>
  </r>
  <r>
    <s v="First Trust Advisors L.P."/>
    <n v="0.190915"/>
    <x v="2"/>
  </r>
  <r>
    <s v="Edmond de Rothschild Asset Management (France) S.A."/>
    <n v="0.17369799999999999"/>
    <x v="0"/>
  </r>
  <r>
    <s v="HAC VermögensManagement AG"/>
    <n v="0.23034099999999999"/>
    <x v="4"/>
  </r>
  <r>
    <s v="Ossiam"/>
    <n v="1.2596E-2"/>
    <x v="6"/>
  </r>
  <r>
    <s v="PKB Privat Bank AG"/>
    <n v="0"/>
    <x v="0"/>
  </r>
  <r>
    <s v="Barclays Wealth"/>
    <n v="4.7162999999999997E-2"/>
    <x v="0"/>
  </r>
  <r>
    <s v="Fideas CAPITAL"/>
    <n v="0.25550899999999999"/>
    <x v="6"/>
  </r>
  <r>
    <s v="Scottish Friendly Asset Managers Limited"/>
    <n v="5.4500000000000002E-4"/>
    <x v="6"/>
  </r>
  <r>
    <s v="La Française Systematic Asset Management GmbH"/>
    <n v="0.188053"/>
    <x v="0"/>
  </r>
  <r>
    <s v="Carne Global Fund Managers (Ireland) Limited"/>
    <n v="0.14252400000000001"/>
    <x v="6"/>
  </r>
  <r>
    <s v="RAM Active Investments S.A."/>
    <n v="0"/>
    <x v="6"/>
  </r>
  <r>
    <s v="Sparinvest S.A."/>
    <n v="0.136434"/>
    <x v="0"/>
  </r>
  <r>
    <s v="MLC Asset Management"/>
    <m/>
    <x v="6"/>
  </r>
  <r>
    <s v="Nykredit Bank AS"/>
    <n v="0.12812399999999999"/>
    <x v="5"/>
  </r>
  <r>
    <s v="Hargreaves Lansdown Fund Managers Ltd."/>
    <n v="1.0153049999999999"/>
    <x v="6"/>
  </r>
  <r>
    <s v="NNIP Asset Management B.V._NLE"/>
    <n v="2.6341739999999998"/>
    <x v="6"/>
  </r>
  <r>
    <s v="SOPRARNO SGR S.p.A."/>
    <n v="0.1"/>
    <x v="6"/>
  </r>
  <r>
    <s v="Intermonte Advisory e Gestione"/>
    <n v="0"/>
    <x v="6"/>
  </r>
  <r>
    <s v="ÖKOWORLD LUX S.A."/>
    <m/>
    <x v="1"/>
  </r>
  <r>
    <s v="Credit Mutuel Asset Management"/>
    <n v="0.1"/>
    <x v="5"/>
  </r>
  <r>
    <s v="First Sentier Investors (Hong Kong) Limited"/>
    <n v="0.20513000000000001"/>
    <x v="3"/>
  </r>
  <r>
    <s v="Credit Suisse Funds AG"/>
    <n v="0.50668199999999997"/>
    <x v="1"/>
  </r>
  <r>
    <s v="Franklin Templeton Portfolio Advisors, Inc"/>
    <n v="3.5607E-2"/>
    <x v="9"/>
  </r>
  <r>
    <s v="Acadian Asset Management LLC"/>
    <n v="0.106201"/>
    <x v="4"/>
  </r>
  <r>
    <s v="Jennison Associates LLC"/>
    <m/>
    <x v="5"/>
  </r>
  <r>
    <s v="IndexIQ Advisors LLC"/>
    <n v="4.3413E-2"/>
    <x v="2"/>
  </r>
  <r>
    <s v="Flornoy Ferri SAS"/>
    <m/>
    <x v="6"/>
  </r>
  <r>
    <s v="BI Asset Management Fondsmæglerselskab A/S"/>
    <n v="6.3541E-2"/>
    <x v="0"/>
  </r>
  <r>
    <s v="BFT Investment Managers"/>
    <n v="0.08"/>
    <x v="3"/>
  </r>
  <r>
    <s v="LLB Invest Kapitalanlagegesellschaft m.b.H."/>
    <n v="7.0999999999999994E-2"/>
    <x v="3"/>
  </r>
  <r>
    <s v="Federal Finance Gestion"/>
    <m/>
    <x v="3"/>
  </r>
  <r>
    <s v="Degussa Bank AG"/>
    <n v="7.041E-2"/>
    <x v="3"/>
  </r>
  <r>
    <s v="Source For Alpha (Deutschland) AG"/>
    <n v="6.6000000000000003E-2"/>
    <x v="6"/>
  </r>
  <r>
    <s v="Grantham Mayo Van Otterloo &amp; Co LLC"/>
    <n v="0"/>
    <x v="0"/>
  </r>
  <r>
    <s v="BOCI-Prudential Asset Management Ltd."/>
    <n v="5.5171999999999999E-2"/>
    <x v="0"/>
  </r>
  <r>
    <s v="Fiera Capital Corporation"/>
    <n v="5.3900000000000003E-2"/>
    <x v="3"/>
  </r>
  <r>
    <s v="LBP AM"/>
    <n v="2.1041000000000001E-2"/>
    <x v="1"/>
  </r>
  <r>
    <s v="Lazard Asset Management Limited"/>
    <n v="0"/>
    <x v="0"/>
  </r>
  <r>
    <s v="AXA Investment Managers UK Ltd."/>
    <n v="5.0527000000000002E-2"/>
    <x v="0"/>
  </r>
  <r>
    <s v="JPMorgan Asset Management (Europe) S.à.r.l."/>
    <n v="4.9412999999999999E-2"/>
    <x v="3"/>
  </r>
  <r>
    <s v="Calvert Research and Management"/>
    <n v="4.8246999999999998E-2"/>
    <x v="0"/>
  </r>
  <r>
    <s v="Manulife Investment Management (Taiwan) Co.,Ltd."/>
    <n v="4.1898999999999999E-2"/>
    <x v="6"/>
  </r>
  <r>
    <s v="Seligson &amp; Co Rahastoyhtiö Oyj"/>
    <n v="3.78E-2"/>
    <x v="3"/>
  </r>
  <r>
    <s v="TD Asset Management Inc."/>
    <n v="4.4679000000000003E-2"/>
    <x v="3"/>
  </r>
  <r>
    <s v="Assenagon Asset Management S.A."/>
    <n v="4.2071999999999998E-2"/>
    <x v="2"/>
  </r>
  <r>
    <s v="Robeco Institutional Asset Management B.V."/>
    <n v="0"/>
    <x v="1"/>
  </r>
  <r>
    <s v="Banca Finnat Euramerica S.p.A."/>
    <n v="0"/>
    <x v="1"/>
  </r>
  <r>
    <s v="Lampe Asset Management GmbH"/>
    <n v="3.4500000000000003E-2"/>
    <x v="0"/>
  </r>
  <r>
    <s v="Quorus Vermögensverwaltung AG"/>
    <n v="3.3000000000000002E-2"/>
    <x v="6"/>
  </r>
  <r>
    <s v="Vanguard Global Advisers LLC"/>
    <n v="3.2378999999999998E-2"/>
    <x v="6"/>
  </r>
  <r>
    <s v="Security Kapitalanlage AG"/>
    <n v="0"/>
    <x v="2"/>
  </r>
  <r>
    <s v="Etica Sgr S.p.A."/>
    <n v="2.7105000000000001E-2"/>
    <x v="6"/>
  </r>
  <r>
    <s v="CA Indosuez (Switzerland) S.A."/>
    <n v="2.7938000000000001E-2"/>
    <x v="3"/>
  </r>
  <r>
    <s v="Northern Trust Investments, Inc."/>
    <n v="3.4189820000000002"/>
    <x v="2"/>
  </r>
  <r>
    <s v="JPMorgan Asset Management U.K. Limited"/>
    <n v="2.5871999999999999E-2"/>
    <x v="1"/>
  </r>
  <r>
    <s v="Deka Investment GmbH"/>
    <n v="0.66278099999999995"/>
    <x v="1"/>
  </r>
  <r>
    <s v="J.P. Morgan Investment Management, Inc. (SI)"/>
    <m/>
    <x v="6"/>
  </r>
  <r>
    <s v="Mackenzie Financial Corporation"/>
    <n v="2.3064999999999999E-2"/>
    <x v="1"/>
  </r>
  <r>
    <s v="INVESCO Asset Management Deutschland GmbH"/>
    <n v="1.4833000000000001E-2"/>
    <x v="0"/>
  </r>
  <r>
    <s v="SELECTRA Management Company S.A."/>
    <m/>
    <x v="6"/>
  </r>
  <r>
    <s v="DBX Advisors LLC."/>
    <n v="2.8864000000000001E-2"/>
    <x v="6"/>
  </r>
  <r>
    <s v="ANIMA Asset Management Ltd."/>
    <n v="1.9265000000000001E-2"/>
    <x v="11"/>
  </r>
  <r>
    <s v="Goldman Sachs Asset Management, L.P."/>
    <n v="0.18199199999999999"/>
    <x v="1"/>
  </r>
  <r>
    <s v="La Banque Postale Structured Asset Management_NLE"/>
    <n v="1.677E-2"/>
    <x v="6"/>
  </r>
  <r>
    <s v="Hussman Strategic Advisors, Inc."/>
    <n v="1.7999999999999999E-2"/>
    <x v="5"/>
  </r>
  <r>
    <s v="Montepio Gestão de Activos - SGFI, S.A."/>
    <n v="1.5383000000000001E-2"/>
    <x v="6"/>
  </r>
  <r>
    <s v="BlackRock Financial Management, Inc."/>
    <n v="0"/>
    <x v="1"/>
  </r>
  <r>
    <s v="Consultinvest Asset Management SGR S.p.A."/>
    <n v="1.4999999999999999E-2"/>
    <x v="1"/>
  </r>
  <r>
    <s v="AGF Investments Inc."/>
    <n v="1.4921E-2"/>
    <x v="3"/>
  </r>
  <r>
    <s v="Laffitte Capital Management"/>
    <n v="1.3220000000000001E-2"/>
    <x v="7"/>
  </r>
  <r>
    <s v="GLG Partners LP"/>
    <n v="0"/>
    <x v="7"/>
  </r>
  <r>
    <s v="MLC Investments Limited"/>
    <m/>
    <x v="5"/>
  </r>
  <r>
    <s v="Aviva Investors Global Services Limited"/>
    <n v="5.6265999999999997E-2"/>
    <x v="1"/>
  </r>
  <r>
    <s v="Danske Bank Asset Management"/>
    <n v="5.7029000000000003E-2"/>
    <x v="1"/>
  </r>
  <r>
    <s v="M&amp;G Investment Management Ltd."/>
    <n v="1.2E-2"/>
    <x v="4"/>
  </r>
  <r>
    <s v="Dimensional Fund Advisors Canada ULC"/>
    <n v="1.0973999999999999E-2"/>
    <x v="2"/>
  </r>
  <r>
    <s v="State Street Global Advisors Ltd. (Canada)"/>
    <n v="1.0234999999999999E-2"/>
    <x v="2"/>
  </r>
  <r>
    <s v="BlackRock Asset Management North Asia Limited"/>
    <n v="9.5469999999999999E-3"/>
    <x v="2"/>
  </r>
  <r>
    <s v="Franklin Advisory Services, LLC"/>
    <n v="3.7529999999999998E-3"/>
    <x v="0"/>
  </r>
  <r>
    <s v="Tocqueville Finance S.A._NLE"/>
    <n v="1.6293569999999999"/>
    <x v="6"/>
  </r>
  <r>
    <s v="Inversis Gestión, S.A., SGIIC"/>
    <n v="6.254E-3"/>
    <x v="3"/>
  </r>
  <r>
    <s v="Nuveen Asset Management, LLC"/>
    <n v="7.9539999999999993E-3"/>
    <x v="0"/>
  </r>
  <r>
    <s v="Insingergilissen Asset Management N.V."/>
    <n v="6.7299999999999999E-3"/>
    <x v="0"/>
  </r>
  <r>
    <s v="InsingerGilissen Bankiers N.V."/>
    <n v="6.3769999999999999E-3"/>
    <x v="0"/>
  </r>
  <r>
    <s v="Pacer Advisors, Inc."/>
    <n v="6.6800000000000002E-3"/>
    <x v="2"/>
  </r>
  <r>
    <s v="Samsung Asset Management Co., Ltd."/>
    <n v="5.8609999999999999E-3"/>
    <x v="0"/>
  </r>
  <r>
    <s v="Boston Partners"/>
    <n v="4.156E-3"/>
    <x v="4"/>
  </r>
  <r>
    <s v="Amundi Deutschland GmbH"/>
    <n v="4.8999999999999998E-3"/>
    <x v="1"/>
  </r>
  <r>
    <s v="ClearBridge Investments Limited"/>
    <n v="4.5820000000000001E-3"/>
    <x v="0"/>
  </r>
  <r>
    <s v="AllianceBernstein L.P."/>
    <n v="4.1869999999999997E-3"/>
    <x v="1"/>
  </r>
  <r>
    <s v="Morgan Stanley Investment Management Inc. (US)"/>
    <m/>
    <x v="3"/>
  </r>
  <r>
    <s v="Janus Henderson Investors"/>
    <n v="3.5109999999999998E-3"/>
    <x v="1"/>
  </r>
  <r>
    <s v="Irish Life Investment Managers Ltd."/>
    <n v="6.2729999999999999E-3"/>
    <x v="0"/>
  </r>
  <r>
    <s v="PGIM Quantitative Solutions LLC"/>
    <n v="3.2190000000000001E-3"/>
    <x v="1"/>
  </r>
  <r>
    <s v="Aberdeen Asset Investments Limited"/>
    <n v="2.4599999999999999E-3"/>
    <x v="1"/>
  </r>
  <r>
    <s v="Principal Global Investors (Equity)"/>
    <n v="1.9580000000000001E-3"/>
    <x v="1"/>
  </r>
  <r>
    <s v="Russell Investments Japan Co., Ltd."/>
    <n v="2.2000000000000001E-3"/>
    <x v="6"/>
  </r>
  <r>
    <s v="INVESCO Asset Management Limited"/>
    <n v="1.0000000000000001E-5"/>
    <x v="0"/>
  </r>
  <r>
    <s v="CIBC Asset Management Inc."/>
    <m/>
    <x v="0"/>
  </r>
  <r>
    <s v="Tidal Investments LLC"/>
    <n v="5.8100000000000003E-4"/>
    <x v="3"/>
  </r>
  <r>
    <s v="Milliman Financial Risk Management, LLC"/>
    <n v="1.7000000000000001E-4"/>
    <x v="7"/>
  </r>
  <r>
    <s v="Redwheel"/>
    <n v="2.4149069999999999"/>
    <x v="7"/>
  </r>
  <r>
    <s v="Baring Asset Management Ltd."/>
    <n v="4.8490739999999999"/>
    <x v="3"/>
  </r>
  <r>
    <s v="KEPLER-FONDS Kapitalanlagegesellschaft m.b.H."/>
    <n v="2.0243760000000002"/>
    <x v="3"/>
  </r>
  <r>
    <s v="APG Asset Management N.V."/>
    <n v="0"/>
    <x v="1"/>
  </r>
  <r>
    <s v="AcomeA SGR S.p.A."/>
    <n v="0"/>
    <x v="5"/>
  </r>
  <r>
    <s v="State Street Global Advisors Australia Ltd."/>
    <n v="0"/>
    <x v="2"/>
  </r>
  <r>
    <s v="Helaba Invest Kapitalanlagegesellschaft mbH"/>
    <n v="0.38804300000000003"/>
    <x v="0"/>
  </r>
  <r>
    <s v="Candriam Luxembourg S.A."/>
    <n v="0"/>
    <x v="3"/>
  </r>
  <r>
    <s v="BNP Paribas Asset Management France SAS"/>
    <n v="0.204098"/>
    <x v="1"/>
  </r>
  <r>
    <s v="Ersel Asset Management SGR S.p.A."/>
    <n v="0"/>
    <x v="1"/>
  </r>
  <r>
    <s v="Causeway Capital Management LLC"/>
    <n v="0"/>
    <x v="0"/>
  </r>
  <r>
    <s v="Jupiter Asset Management Ltd."/>
    <n v="0.379278"/>
    <x v="1"/>
  </r>
  <r>
    <s v="Mediolanum International Funds Limited"/>
    <n v="0"/>
    <x v="6"/>
  </r>
  <r>
    <s v="SEI Investments Management Corporation"/>
    <n v="1.7496179999999999"/>
    <x v="10"/>
  </r>
  <r>
    <s v="Allspring Global Investments, LLC"/>
    <n v="0"/>
    <x v="0"/>
  </r>
  <r>
    <s v="State Street Global Advisors (France) S.A."/>
    <n v="0"/>
    <x v="2"/>
  </r>
  <r>
    <s v="Atlas Funds Management Pty Ltd"/>
    <m/>
    <x v="6"/>
  </r>
  <r>
    <s v="ATLAS Infrastructure Partners (UK) Ltd"/>
    <n v="22.608972000000001"/>
    <x v="6"/>
  </r>
  <r>
    <s v="Banque Lombard Odier &amp; Cie SA"/>
    <n v="0"/>
    <x v="1"/>
  </r>
  <r>
    <s v="Banque Nagelmackers nv"/>
    <n v="0"/>
    <x v="6"/>
  </r>
  <r>
    <s v="BBVA Asset Management, S.A., S.G.I.I.C."/>
    <n v="0"/>
    <x v="0"/>
  </r>
  <r>
    <s v="BMO Asset Management Inc."/>
    <m/>
    <x v="3"/>
  </r>
  <r>
    <s v="Brookfield Asset Management, Inc."/>
    <n v="0.77247900000000003"/>
    <x v="9"/>
  </r>
  <r>
    <s v="Brookfield Public Securities Group LLC"/>
    <n v="3.2454930000000002"/>
    <x v="12"/>
  </r>
  <r>
    <s v="Creand Wealth Management"/>
    <n v="0"/>
    <x v="9"/>
  </r>
  <r>
    <s v="De Pury Pictet Turrettini &amp; Co. Ltd."/>
    <n v="0"/>
    <x v="6"/>
  </r>
  <r>
    <s v="Decalia SA"/>
    <n v="0"/>
    <x v="6"/>
  </r>
  <r>
    <s v="Evli Fund Management Company Ltd."/>
    <n v="3.3000000000000002E-2"/>
    <x v="13"/>
  </r>
  <r>
    <s v="FOCUS Asset Management GMBH"/>
    <n v="6.5000000000000002E-2"/>
    <x v="6"/>
  </r>
  <r>
    <s v="Generali Investments Suisse SA"/>
    <n v="0"/>
    <x v="10"/>
  </r>
  <r>
    <s v="Gescooperativo, S.A., S.G.I.I.C."/>
    <n v="0"/>
    <x v="3"/>
  </r>
  <r>
    <s v="Gesnorte, S.A."/>
    <n v="0"/>
    <x v="1"/>
  </r>
  <r>
    <s v="Goldman Sachs Asset Management International"/>
    <n v="0"/>
    <x v="5"/>
  </r>
  <r>
    <s v="IST Investmentstiftung"/>
    <n v="0"/>
    <x v="0"/>
  </r>
  <r>
    <s v="Liontrust Investment Partners LLP"/>
    <m/>
    <x v="5"/>
  </r>
  <r>
    <s v="LSV Asset Management"/>
    <n v="0"/>
    <x v="4"/>
  </r>
  <r>
    <s v="Lupus alpha Asset Management AG"/>
    <n v="0.13"/>
    <x v="5"/>
  </r>
  <r>
    <s v="Mercer Investments LLC"/>
    <n v="0.24780099999999999"/>
    <x v="5"/>
  </r>
  <r>
    <s v="Momentum Global Investment Management Limited"/>
    <n v="0.20795"/>
    <x v="3"/>
  </r>
  <r>
    <s v="Parametric Portfolio Associates LLC"/>
    <n v="4.6677000000000003E-2"/>
    <x v="13"/>
  </r>
  <r>
    <s v="PineStone Asset Management Inc."/>
    <n v="2.41E-2"/>
    <x v="6"/>
  </r>
  <r>
    <s v="SEI Investments Canada"/>
    <n v="0.30330000000000001"/>
    <x v="6"/>
  </r>
  <r>
    <s v="Swedbank Robur Fonder AB"/>
    <n v="1.734227"/>
    <x v="1"/>
  </r>
  <r>
    <s v="Swiss Life Asset Managers France"/>
    <n v="0.31542100000000001"/>
    <x v="0"/>
  </r>
  <r>
    <s v="Universal-Investment-Gesellschaft mbH"/>
    <n v="4.5317999999999997E-2"/>
    <x v="6"/>
  </r>
  <r>
    <s v="Vident Investment Advisory, LLC"/>
    <n v="1.3318999999999999E-2"/>
    <x v="6"/>
  </r>
  <r>
    <s v="Wellington Management Company, LLP"/>
    <n v="0"/>
    <x v="0"/>
  </r>
  <r>
    <s v="1741 Fund Solutions AG"/>
    <n v="0"/>
    <x v="6"/>
  </r>
  <r>
    <s v="Albemarle Asset Management Ltd."/>
    <n v="0"/>
    <x v="0"/>
  </r>
  <r>
    <s v="Altrinsic Global Advisors, LLC"/>
    <n v="0"/>
    <x v="0"/>
  </r>
  <r>
    <s v="Artico Partners AG"/>
    <n v="0"/>
    <x v="6"/>
  </r>
  <r>
    <s v="Asset Management One Co., Ltd."/>
    <n v="0"/>
    <x v="5"/>
  </r>
  <r>
    <s v="Bank J. Safra Sarasin AG (Asset Management)"/>
    <n v="0"/>
    <x v="1"/>
  </r>
  <r>
    <s v="Bantleon Bank AG"/>
    <n v="0"/>
    <x v="6"/>
  </r>
  <r>
    <s v="Candriam Belgium S.A."/>
    <n v="0"/>
    <x v="3"/>
  </r>
  <r>
    <s v="Capfi Delen Asset Management"/>
    <n v="0"/>
    <x v="5"/>
  </r>
  <r>
    <s v="Duff &amp; Phelps Investment Management Company"/>
    <n v="0"/>
    <x v="12"/>
  </r>
  <r>
    <s v="EFG Bank SA"/>
    <n v="0"/>
    <x v="1"/>
  </r>
  <r>
    <s v="Etoile Gestion S.A."/>
    <n v="0"/>
    <x v="1"/>
  </r>
  <r>
    <s v="Federated Hermes Global Investment Management Corp."/>
    <n v="0"/>
    <x v="0"/>
  </r>
  <r>
    <s v="Fidelity International"/>
    <n v="0"/>
    <x v="1"/>
  </r>
  <r>
    <s v="Fideuram Asset Management (Ireland) dac"/>
    <n v="0"/>
    <x v="3"/>
  </r>
  <r>
    <s v="First Private Investment Management KAG mbH"/>
    <n v="0"/>
    <x v="1"/>
  </r>
  <r>
    <s v="Gay-Lussac Gestion SAS"/>
    <n v="0"/>
    <x v="6"/>
  </r>
  <r>
    <s v="GLS Gemeinschaftsbank eG"/>
    <n v="0"/>
    <x v="6"/>
  </r>
  <r>
    <s v="Habbel, Pohlig &amp; Partner Institut für Bank- und Wirtschaftsberatung GmbH"/>
    <n v="0"/>
    <x v="6"/>
  </r>
  <r>
    <s v="Krane Funds Advisors, LLC"/>
    <n v="0"/>
    <x v="2"/>
  </r>
  <r>
    <s v="Lansförsäkringar Fondförvaltning AB"/>
    <n v="0"/>
    <x v="6"/>
  </r>
  <r>
    <s v="LoCorr Fund Management, LLC"/>
    <n v="0"/>
    <x v="6"/>
  </r>
  <r>
    <s v="M.M.Warburg &amp; CO (AG &amp; Co.) KGaA"/>
    <n v="0"/>
    <x v="3"/>
  </r>
  <r>
    <s v="Margetts Fund Management Limited"/>
    <n v="0"/>
    <x v="5"/>
  </r>
  <r>
    <s v="Momentum Alternative Investments SA"/>
    <n v="0"/>
    <x v="7"/>
  </r>
  <r>
    <s v="Numeric Investors LLC"/>
    <n v="0"/>
    <x v="0"/>
  </r>
  <r>
    <s v="OP Varainhoito Oy"/>
    <n v="0"/>
    <x v="1"/>
  </r>
  <r>
    <s v="Robeco Switzerland Ltd."/>
    <n v="0"/>
    <x v="10"/>
  </r>
  <r>
    <s v="Roche Brune SAS"/>
    <n v="0"/>
    <x v="6"/>
  </r>
  <r>
    <s v="Sanlam Multi-Manager International Limited"/>
    <n v="0"/>
    <x v="6"/>
  </r>
  <r>
    <s v="Santander Asset Management UK Limited"/>
    <n v="0"/>
    <x v="1"/>
  </r>
  <r>
    <s v="Schroder Investment Management Ltd. (SIM)"/>
    <n v="0"/>
    <x v="1"/>
  </r>
  <r>
    <s v="SEB Investment Management AB"/>
    <n v="0"/>
    <x v="1"/>
  </r>
  <r>
    <s v="Signal Iduna Asset Management GmbH"/>
    <n v="0"/>
    <x v="12"/>
  </r>
  <r>
    <s v="Syquant Capital S.A.S"/>
    <n v="0"/>
    <x v="6"/>
  </r>
  <r>
    <s v="Tosetti Value S.I.M. Spa"/>
    <n v="0"/>
    <x v="6"/>
  </r>
  <r>
    <s v="Vermögensmanagement EuroSwitch GmbH"/>
    <n v="0"/>
    <x v="6"/>
  </r>
  <r>
    <s v="Virtus Investment Advisers, Inc."/>
    <n v="0"/>
    <x v="3"/>
  </r>
  <r>
    <s v="Bessemer Trust Company, N.A. (US)"/>
    <m/>
    <x v="5"/>
  </r>
  <r>
    <s v="J. Chahine Capital"/>
    <m/>
    <x v="6"/>
  </r>
  <r>
    <s v="Inspire Investing"/>
    <m/>
    <x v="6"/>
  </r>
  <r>
    <s v="Credit Suisse Asset Management (Schweiz) AG"/>
    <m/>
    <x v="6"/>
  </r>
  <r>
    <s v="Quoniam Asset Management GmbH"/>
    <m/>
    <x v="9"/>
  </r>
  <r>
    <s v="WCM Investment Management"/>
    <m/>
    <x v="5"/>
  </r>
  <r>
    <s v="Schroder Investment Management North America Inc."/>
    <m/>
    <x v="3"/>
  </r>
  <r>
    <s v="VanEck Australia Pty Ltd."/>
    <m/>
    <x v="2"/>
  </r>
  <r>
    <s v="Franklin Templeton Fund Management Limited"/>
    <m/>
    <x v="5"/>
  </r>
  <r>
    <s v="BlackRock Investment Management (Australia) Ltd."/>
    <m/>
    <x v="2"/>
  </r>
  <r>
    <s v="PanAgora Asset Management Inc."/>
    <m/>
    <x v="3"/>
  </r>
  <r>
    <s v="Voya Investment Management LLC"/>
    <n v="0"/>
    <x v="1"/>
  </r>
  <r>
    <s v="Segall Bryant &amp; Hamill, LLC"/>
    <m/>
    <x v="1"/>
  </r>
  <r>
    <s v="DFA Australia Ltd."/>
    <m/>
    <x v="2"/>
  </r>
  <r>
    <s v="Argonaut Capital Partners LLP"/>
    <m/>
    <x v="7"/>
  </r>
  <r>
    <s v="Finlabo SIM S.p. A."/>
    <m/>
    <x v="6"/>
  </r>
  <r>
    <s v="Victory Capital Management Inc."/>
    <m/>
    <x v="1"/>
  </r>
  <r>
    <s v="Eika Kapitalforvaltning AS"/>
    <m/>
    <x v="3"/>
  </r>
  <r>
    <s v="MC Square S.A."/>
    <m/>
    <x v="6"/>
  </r>
  <r>
    <s v="Artemis Investment Management LLP"/>
    <m/>
    <x v="3"/>
  </r>
  <r>
    <s v="Finanziaria Internazionale Alternative Investment SGR S.p.A."/>
    <m/>
    <x v="7"/>
  </r>
  <r>
    <s v="Lån &amp; Spar Bank A/S"/>
    <m/>
    <x v="1"/>
  </r>
  <r>
    <s v="Lingohr &amp; Partner Asset Management GmbH"/>
    <m/>
    <x v="0"/>
  </r>
  <r>
    <s v="Alphajet Fair Investors, SAS"/>
    <m/>
    <x v="6"/>
  </r>
  <r>
    <s v="Riverfront Investment Group, LLC"/>
    <m/>
    <x v="1"/>
  </r>
  <r>
    <s v="Azimut Investments S.A."/>
    <m/>
    <x v="3"/>
  </r>
  <r>
    <s v="FIL Investment Management (Hong Kong) Limited"/>
    <m/>
    <x v="5"/>
  </r>
  <r>
    <s v="Invesco Advisers, Inc."/>
    <m/>
    <x v="3"/>
  </r>
  <r>
    <s v="Cassa Lombarda S.p.A."/>
    <m/>
    <x v="6"/>
  </r>
  <r>
    <s v="FWU Invest S.A."/>
    <m/>
    <x v="6"/>
  </r>
  <r>
    <s v="Investitori SGR S.p.A."/>
    <m/>
    <x v="1"/>
  </r>
  <r>
    <s v="Thrivent Asset Management, LLC"/>
    <m/>
    <x v="3"/>
  </r>
  <r>
    <s v="W &amp; W Asset Management GmbH"/>
    <m/>
    <x v="1"/>
  </r>
  <r>
    <s v="Algebris (UK) Limited"/>
    <n v="0"/>
    <x v="7"/>
  </r>
  <r>
    <s v="Allianz Invest Kapitalanlagegesellschaft mbH"/>
    <n v="0.16159999999999999"/>
    <x v="3"/>
  </r>
  <r>
    <s v="Bank für Kirche und Caritas eG"/>
    <n v="0"/>
    <x v="6"/>
  </r>
  <r>
    <s v="BlackRock (Luxembourg) S.A."/>
    <m/>
    <x v="10"/>
  </r>
  <r>
    <s v="BlackRock Asset Management Ireland Limited"/>
    <n v="0"/>
    <x v="2"/>
  </r>
  <r>
    <s v="BlackRock Fund Advisors"/>
    <m/>
    <x v="6"/>
  </r>
  <r>
    <s v="British Columbia Investment Management Corp."/>
    <n v="0"/>
    <x v="0"/>
  </r>
  <r>
    <s v="Capital International Ltd."/>
    <n v="0.13"/>
    <x v="3"/>
  </r>
  <r>
    <s v="Columbia Threadneedle Investments (US)"/>
    <n v="0"/>
    <x v="0"/>
  </r>
  <r>
    <s v="Commerzbank AG"/>
    <m/>
    <x v="2"/>
  </r>
  <r>
    <s v="Copernicus Wealth Management SA"/>
    <n v="0"/>
    <x v="6"/>
  </r>
  <r>
    <s v="Danske Bank Group Treasury"/>
    <n v="0"/>
    <x v="6"/>
  </r>
  <r>
    <s v="DWS Investments UK Limited"/>
    <n v="0"/>
    <x v="5"/>
  </r>
  <r>
    <s v="Epsilon SGR SpA"/>
    <n v="0"/>
    <x v="0"/>
  </r>
  <r>
    <s v="Generali Personenversicherungen AG"/>
    <n v="0"/>
    <x v="6"/>
  </r>
  <r>
    <s v="Gestifonsa S.G.I.I.C., S.A."/>
    <m/>
    <x v="0"/>
  </r>
  <r>
    <s v="GlobeFlex Capital, L.P."/>
    <n v="4.2290000000000001E-2"/>
    <x v="3"/>
  </r>
  <r>
    <s v="HSBC Global Asset Management (Hong Kong) Limited"/>
    <n v="0.33421899999999999"/>
    <x v="0"/>
  </r>
  <r>
    <s v="ID-Sparinvest A/S"/>
    <m/>
    <x v="0"/>
  </r>
  <r>
    <s v="IMPact SGR S.p.A."/>
    <n v="0"/>
    <x v="6"/>
  </r>
  <r>
    <s v="Kairos Investment Management Limited"/>
    <m/>
    <x v="0"/>
  </r>
  <r>
    <s v="Kopernik Global Investors, LLC"/>
    <n v="2.8389999999999999E-3"/>
    <x v="4"/>
  </r>
  <r>
    <s v="LLB Asset Management AG"/>
    <m/>
    <x v="0"/>
  </r>
  <r>
    <s v="Mediolanum Asset Management Limited_NLE"/>
    <m/>
    <x v="6"/>
  </r>
  <r>
    <s v="METROPOLE Gestion"/>
    <m/>
    <x v="0"/>
  </r>
  <r>
    <s v="MK LUXINVEST S.A."/>
    <n v="0"/>
    <x v="6"/>
  </r>
  <r>
    <s v="Neuberger Berman Asset Management Ireland Ltd"/>
    <n v="0"/>
    <x v="6"/>
  </r>
  <r>
    <s v="NS Partners Ltd."/>
    <m/>
    <x v="5"/>
  </r>
  <r>
    <s v="Ofi Asset Management_NLE"/>
    <n v="0"/>
    <x v="6"/>
  </r>
  <r>
    <s v="OFI Invest Asset Management"/>
    <n v="0"/>
    <x v="1"/>
  </r>
  <r>
    <s v="Old Mutual Investment Group (South Africa) (Pty) Limited"/>
    <n v="0"/>
    <x v="3"/>
  </r>
  <r>
    <s v="Optimize Investment Partners"/>
    <n v="0"/>
    <x v="9"/>
  </r>
  <r>
    <s v="PGIM Investments LLC"/>
    <n v="0"/>
    <x v="6"/>
  </r>
  <r>
    <s v="PIMCO (US)"/>
    <n v="0"/>
    <x v="9"/>
  </r>
  <r>
    <s v="PineBridge Investments Japan Co., Ltd."/>
    <n v="0"/>
    <x v="6"/>
  </r>
  <r>
    <s v="PineBridge Investments LLC"/>
    <n v="0"/>
    <x v="3"/>
  </r>
  <r>
    <s v="Raiffeisen Kapitalanlage-Gesellschaft mbH"/>
    <n v="0.232352"/>
    <x v="0"/>
  </r>
  <r>
    <s v="Renta 4 Gestora, S.G.I.I.C., S.A."/>
    <n v="0"/>
    <x v="3"/>
  </r>
  <r>
    <s v="Research Affiliates, LLC"/>
    <m/>
    <x v="12"/>
  </r>
  <r>
    <s v="Santander Asset Management"/>
    <n v="0"/>
    <x v="1"/>
  </r>
  <r>
    <s v="Schiketanz Capital Advisors GmbH"/>
    <n v="0"/>
    <x v="1"/>
  </r>
  <r>
    <s v="Seeyond SA_NLE"/>
    <n v="0.79633500000000002"/>
    <x v="6"/>
  </r>
  <r>
    <s v="SEVEN Capital Management"/>
    <m/>
    <x v="7"/>
  </r>
  <r>
    <s v="Studio Gaffino Societa di Intermediazione Mobiliare per Azioni"/>
    <n v="0"/>
    <x v="6"/>
  </r>
  <r>
    <s v="Symphonia SGR Spa"/>
    <n v="0"/>
    <x v="11"/>
  </r>
  <r>
    <s v="T. Rowe Price Associates, Inc."/>
    <m/>
    <x v="3"/>
  </r>
  <r>
    <s v="T. Rowe Price International Ltd"/>
    <m/>
    <x v="3"/>
  </r>
  <r>
    <s v="Unigestion"/>
    <m/>
    <x v="0"/>
  </r>
  <r>
    <s v="Union Bancaire Privée"/>
    <m/>
    <x v="1"/>
  </r>
  <r>
    <s v="Union Investment Privatfonds GmbH"/>
    <n v="0"/>
    <x v="1"/>
  </r>
  <r>
    <s v="Vontobel Asset Management AG"/>
    <m/>
    <x v="3"/>
  </r>
  <r>
    <s v="Vontobel Asset Management S.A."/>
    <n v="0.179706"/>
    <x v="6"/>
  </r>
  <r>
    <s v="Vontobel Asset Management, Inc."/>
    <n v="0"/>
    <x v="3"/>
  </r>
  <r>
    <s v="Zenit SGR S.p.A."/>
    <n v="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s v="Lazard Asset Management, L.L.C."/>
    <n v="75.117439000000005"/>
    <s v="Core Value"/>
    <x v="0"/>
  </r>
  <r>
    <s v="Pictet Asset Management Ltd."/>
    <n v="34.582641000000002"/>
    <s v="Core Growth"/>
    <x v="1"/>
  </r>
  <r>
    <s v="The Vanguard Group, Inc."/>
    <n v="22.390961999999998"/>
    <s v="Index"/>
    <x v="0"/>
  </r>
  <r>
    <s v="PGGM Vermogensbeheer B.V."/>
    <n v="21.069832000000002"/>
    <s v="GARP"/>
    <x v="2"/>
  </r>
  <r>
    <s v="Dimensional Fund Advisors, L.P."/>
    <n v="15.117888000000001"/>
    <s v="Deep Value"/>
    <x v="0"/>
  </r>
  <r>
    <s v="KBI Global Investors Ltd."/>
    <n v="5.2286700000000002"/>
    <s v="Growth"/>
    <x v="3"/>
  </r>
  <r>
    <s v="Norges Bank Investment Management (NBIM)"/>
    <n v="12.511844999999999"/>
    <s v="Core Value"/>
    <x v="4"/>
  </r>
  <r>
    <s v="Lazard Asset Management Pacific Company"/>
    <n v="14.409203"/>
    <s v="Core Value"/>
    <x v="5"/>
  </r>
  <r>
    <s v="BlackRock Institutional Trust Company, N.A."/>
    <n v="10.199398"/>
    <s v="Index"/>
    <x v="0"/>
  </r>
  <r>
    <s v="State Street Global Advisors Ireland Limited"/>
    <n v="0.196413"/>
    <s v="Index"/>
    <x v="3"/>
  </r>
  <r>
    <s v="Stewart Investors"/>
    <n v="6.9054070000000003"/>
    <s v="Core Growth"/>
    <x v="1"/>
  </r>
  <r>
    <s v="Amundi SGR SpA"/>
    <n v="8.8994140000000002"/>
    <s v="Core Value"/>
    <x v="6"/>
  </r>
  <r>
    <s v="First Sentier Investors"/>
    <n v="7.1971569999999998"/>
    <m/>
    <x v="5"/>
  </r>
  <r>
    <s v="UBS Asset Management (Americas), Inc."/>
    <n v="5.2234129999999999"/>
    <s v="Core Value"/>
    <x v="0"/>
  </r>
  <r>
    <s v="UBS Asset Management (UK) Ltd."/>
    <n v="6.8674809999999997"/>
    <s v="Core Value"/>
    <x v="1"/>
  </r>
  <r>
    <s v="Lombard Odier Asset Management (Europe) Ltd"/>
    <n v="4.1985140000000003"/>
    <s v="GARP"/>
    <x v="1"/>
  </r>
  <r>
    <s v="DNCA Investments"/>
    <n v="2.692472"/>
    <s v="GARP"/>
    <x v="7"/>
  </r>
  <r>
    <s v="Royal London Asset Management Ltd."/>
    <n v="3.5278740000000002"/>
    <s v="Deep Value"/>
    <x v="1"/>
  </r>
  <r>
    <s v="Anima SGR S.p.A."/>
    <n v="4.1300400000000002"/>
    <s v="Core Growth"/>
    <x v="6"/>
  </r>
  <r>
    <s v="CI Global Asset Management"/>
    <n v="3.4309289999999999"/>
    <s v="Core Value"/>
    <x v="8"/>
  </r>
  <r>
    <s v="BlackRock Advisors (UK) Limited"/>
    <n v="3.1585619999999999"/>
    <s v="Index"/>
    <x v="1"/>
  </r>
  <r>
    <s v="BlackRock Investment Management (UK) Ltd."/>
    <n v="2.8365070000000001"/>
    <s v="Core Growth"/>
    <x v="1"/>
  </r>
  <r>
    <s v="Azimut Capital Management Sgr SpA"/>
    <n v="5.7450000000000001"/>
    <s v="Hedge Fund"/>
    <x v="6"/>
  </r>
  <r>
    <s v="Goldman Sachs Asset Management B.V."/>
    <n v="2.6341739999999998"/>
    <m/>
    <x v="2"/>
  </r>
  <r>
    <s v="Mediolanum Gestione Fondi SGR p.A."/>
    <n v="1.85"/>
    <s v="Core Growth"/>
    <x v="6"/>
  </r>
  <r>
    <s v="Amundi Asset Management, SAS"/>
    <n v="3.48678"/>
    <s v="GARP"/>
    <x v="7"/>
  </r>
  <r>
    <s v="Patrizia Pty Ltd"/>
    <n v="2.490761"/>
    <m/>
    <x v="5"/>
  </r>
  <r>
    <s v="Fideuram - Intesa Sanpaolo Private Banking Asset Management SGR S.p.A."/>
    <n v="1.9861519999999999"/>
    <s v="Core Value"/>
    <x v="6"/>
  </r>
  <r>
    <s v="Charles Schwab Investment Management, Inc."/>
    <n v="2.116498"/>
    <s v="Index"/>
    <x v="0"/>
  </r>
  <r>
    <s v="JPMorgan Asset Management (Asia Pacific) Limited"/>
    <n v="2.1757219999999999"/>
    <s v="GARP"/>
    <x v="9"/>
  </r>
  <r>
    <s v="CPR Asset Management"/>
    <n v="3.6486550000000002"/>
    <s v="Core Growth"/>
    <x v="7"/>
  </r>
  <r>
    <s v="Mercer Global Investments Management Ltd"/>
    <n v="0.960677"/>
    <m/>
    <x v="3"/>
  </r>
  <r>
    <s v="Eurizon Capital SGR S.p.A."/>
    <n v="1.316074"/>
    <s v="Core Growth"/>
    <x v="6"/>
  </r>
  <r>
    <s v="Eaton Vance Management"/>
    <m/>
    <s v="Mixed Style"/>
    <x v="0"/>
  </r>
  <r>
    <s v="BlackRock Asset Management Deutschland AG"/>
    <n v="1.8302320000000001"/>
    <s v="Index"/>
    <x v="10"/>
  </r>
  <r>
    <s v="MFS Investment Management"/>
    <n v="1.897411"/>
    <s v="Core Growth"/>
    <x v="0"/>
  </r>
  <r>
    <s v="Gabelli Funds, LLC"/>
    <n v="1.86"/>
    <s v="Core Value"/>
    <x v="0"/>
  </r>
  <r>
    <s v="La Financière de l'Echiquier"/>
    <n v="1.625086"/>
    <s v="GARP"/>
    <x v="7"/>
  </r>
  <r>
    <s v="JP Morgan Asset Management"/>
    <n v="1.369866"/>
    <s v="GARP"/>
    <x v="0"/>
  </r>
  <r>
    <s v="Ecofi Investissements S.A"/>
    <n v="1.649858"/>
    <s v="Yield"/>
    <x v="7"/>
  </r>
  <r>
    <s v="Degroof Petercam Asset Management"/>
    <n v="1.7575000000000001"/>
    <s v="GARP"/>
    <x v="11"/>
  </r>
  <r>
    <s v="California Public Employees' Retirement System"/>
    <n v="1.4774350000000001"/>
    <s v="Index"/>
    <x v="0"/>
  </r>
  <r>
    <s v="Dimensional Fund Advisors, Ltd."/>
    <n v="1.360215"/>
    <s v="Deep Value"/>
    <x v="1"/>
  </r>
  <r>
    <s v="Mellon Investments Corporation"/>
    <n v="1.215854"/>
    <s v="GARP"/>
    <x v="0"/>
  </r>
  <r>
    <s v="Tareno International Asset Managers"/>
    <n v="1.2150000000000001"/>
    <m/>
    <x v="12"/>
  </r>
  <r>
    <s v="California State Teachers Retirement System"/>
    <n v="3.212205"/>
    <s v="Index"/>
    <x v="0"/>
  </r>
  <r>
    <s v="Allianz Global Investors GmbH"/>
    <n v="2.7270370000000002"/>
    <s v="GARP"/>
    <x v="10"/>
  </r>
  <r>
    <s v="State Street Global Advisors (UK) Ltd."/>
    <n v="0.88168999999999997"/>
    <s v="Index"/>
    <x v="1"/>
  </r>
  <r>
    <s v="Kutxabank Gestion, SGIIC, S.A.U."/>
    <n v="1.933538"/>
    <s v="Growth"/>
    <x v="13"/>
  </r>
  <r>
    <s v="Tresides Asset Management GmbH"/>
    <n v="0.75"/>
    <m/>
    <x v="10"/>
  </r>
  <r>
    <s v="LGT Capital Partners Ltd."/>
    <n v="1.043739"/>
    <s v="GARP"/>
    <x v="12"/>
  </r>
  <r>
    <s v="Kairos Partners SGR S.p.A."/>
    <n v="0.29518100000000003"/>
    <s v="GARP"/>
    <x v="6"/>
  </r>
  <r>
    <s v="Lemanik Invest SA"/>
    <n v="0"/>
    <s v="GARP"/>
    <x v="12"/>
  </r>
  <r>
    <s v="1832 Asset Management L.P."/>
    <n v="0.86144399999999999"/>
    <s v="GARP"/>
    <x v="8"/>
  </r>
  <r>
    <s v="State Street Global Advisors (US)"/>
    <n v="0.85680999999999996"/>
    <s v="Index"/>
    <x v="0"/>
  </r>
  <r>
    <s v="DWS Investment GmbH"/>
    <n v="1.794244"/>
    <s v="GARP"/>
    <x v="10"/>
  </r>
  <r>
    <s v="UBS Asset Management (Switzerland)"/>
    <n v="0.87802199999999997"/>
    <s v="Core Value"/>
    <x v="12"/>
  </r>
  <r>
    <s v="Nuveen LLC"/>
    <n v="0.92844499999999996"/>
    <s v="GARP"/>
    <x v="0"/>
  </r>
  <r>
    <s v="Siemens Fonds Invest GmbH"/>
    <n v="0.65817400000000004"/>
    <s v="Core Growth"/>
    <x v="10"/>
  </r>
  <r>
    <s v="Legal &amp; General Investment Management Ltd."/>
    <n v="0.68257199999999996"/>
    <s v="Index"/>
    <x v="1"/>
  </r>
  <r>
    <s v="March Asset Management, S.G.I.I.C., S.A.U."/>
    <n v="0.63284099999999999"/>
    <s v="Core Growth"/>
    <x v="13"/>
  </r>
  <r>
    <s v="Serafin Asset Management AG"/>
    <m/>
    <m/>
    <x v="12"/>
  </r>
  <r>
    <s v="Geode Capital Management, L.L.C."/>
    <n v="0.61527200000000004"/>
    <s v="Index"/>
    <x v="0"/>
  </r>
  <r>
    <s v="Eurizon Capital S.A."/>
    <n v="1.4631E-2"/>
    <s v="Core Value"/>
    <x v="14"/>
  </r>
  <r>
    <s v="HSBC Global Asset Management (UK) Limited"/>
    <n v="0.41696499999999997"/>
    <s v="Core Growth"/>
    <x v="1"/>
  </r>
  <r>
    <s v="GN Invest &amp; Consulting AG"/>
    <n v="0.55000000000000004"/>
    <m/>
    <x v="15"/>
  </r>
  <r>
    <s v="Banque Nationale de Belgique S.A."/>
    <n v="0.5"/>
    <m/>
    <x v="11"/>
  </r>
  <r>
    <s v="Ostrum Asset Management"/>
    <n v="0.79633500000000002"/>
    <s v="Core Value"/>
    <x v="7"/>
  </r>
  <r>
    <s v="DekaBank Deutsche Girozentrale Luxembourg S.A."/>
    <n v="0.45798"/>
    <m/>
    <x v="14"/>
  </r>
  <r>
    <s v="Russell Investments Limited"/>
    <n v="0.230771"/>
    <s v="Core Value"/>
    <x v="1"/>
  </r>
  <r>
    <s v="ZEST SA"/>
    <m/>
    <s v="Hedge Fund"/>
    <x v="12"/>
  </r>
  <r>
    <s v="American Century Investment Management, Inc."/>
    <n v="0.27368100000000001"/>
    <s v="Core Growth"/>
    <x v="0"/>
  </r>
  <r>
    <s v="BCC Risparmio&amp;Previdenza S.G.R.p.A."/>
    <n v="0.35699999999999998"/>
    <s v="Core Value"/>
    <x v="6"/>
  </r>
  <r>
    <s v="ARCA Fondi SGR S.p.A"/>
    <n v="0.42424000000000001"/>
    <m/>
    <x v="6"/>
  </r>
  <r>
    <s v="AG2R La Mondiale Gestion d'Actifs SA"/>
    <n v="0.35195799999999999"/>
    <m/>
    <x v="7"/>
  </r>
  <r>
    <s v="AQR Capital Management, LLC"/>
    <n v="0.74353499999999995"/>
    <s v="Hedge Fund"/>
    <x v="0"/>
  </r>
  <r>
    <s v="Spuerkeess Asset Management"/>
    <n v="0.34195799999999998"/>
    <s v="Core Value"/>
    <x v="14"/>
  </r>
  <r>
    <s v="UBS Switzerland AG"/>
    <n v="0.35352600000000001"/>
    <s v="GARP"/>
    <x v="12"/>
  </r>
  <r>
    <s v="Invesco Capital Management LLC"/>
    <n v="0.98219100000000004"/>
    <s v="Index"/>
    <x v="0"/>
  </r>
  <r>
    <s v="Clartan Associés"/>
    <n v="0.28069300000000003"/>
    <m/>
    <x v="7"/>
  </r>
  <r>
    <s v="LBBW Asset Management Investmentgesellschaft mbH"/>
    <n v="0.26500000000000001"/>
    <s v="GARP"/>
    <x v="10"/>
  </r>
  <r>
    <s v="DWS International GmbH"/>
    <n v="0.59744600000000003"/>
    <m/>
    <x v="10"/>
  </r>
  <r>
    <s v="KLP Fondsforvaltning AS"/>
    <n v="0.242369"/>
    <m/>
    <x v="4"/>
  </r>
  <r>
    <s v="Mandarine Gestion"/>
    <n v="0.32874399999999998"/>
    <s v="Growth"/>
    <x v="7"/>
  </r>
  <r>
    <s v="Meeschaert Amilton Asset Management_NLE"/>
    <n v="0"/>
    <m/>
    <x v="7"/>
  </r>
  <r>
    <s v="BlackRock Asset Management Canada Limited"/>
    <n v="0.25136599999999998"/>
    <s v="Index"/>
    <x v="8"/>
  </r>
  <r>
    <s v="Banque Degroof Petercam N.V."/>
    <n v="0.25"/>
    <s v="Core Growth"/>
    <x v="11"/>
  </r>
  <r>
    <s v="Zürcher Kantonalbank (Asset Management)"/>
    <n v="0.24532000000000001"/>
    <s v="Growth"/>
    <x v="12"/>
  </r>
  <r>
    <s v="Florida State Board of Administration"/>
    <n v="0.91054500000000005"/>
    <s v="Index"/>
    <x v="0"/>
  </r>
  <r>
    <s v="HanseMerkur Trust AG"/>
    <n v="0.15"/>
    <m/>
    <x v="10"/>
  </r>
  <r>
    <s v="Sella SGR S.p.A."/>
    <n v="0.237813"/>
    <s v="GARP"/>
    <x v="6"/>
  </r>
  <r>
    <s v="UB Rahastoyhtiö Oy"/>
    <n v="0.20979999999999999"/>
    <s v="Hedge Fund"/>
    <x v="16"/>
  </r>
  <r>
    <s v="Basellandschaftliche Kantonalbank"/>
    <n v="0.19692100000000001"/>
    <s v="Specialty"/>
    <x v="12"/>
  </r>
  <r>
    <s v="BG Fund Management Luxembourg S.A."/>
    <n v="0.16469600000000001"/>
    <s v="Core Growth"/>
    <x v="14"/>
  </r>
  <r>
    <s v="Vanguard Investments Australia Ltd."/>
    <n v="0.181281"/>
    <s v="Index"/>
    <x v="5"/>
  </r>
  <r>
    <s v="ReAssure Limited"/>
    <n v="1.0920000000000001E-3"/>
    <m/>
    <x v="1"/>
  </r>
  <r>
    <s v="First Trust Advisors L.P."/>
    <n v="0.190915"/>
    <s v="Index"/>
    <x v="0"/>
  </r>
  <r>
    <s v="Edmond de Rothschild Asset Management (France) S.A."/>
    <n v="0.17369799999999999"/>
    <s v="Core Value"/>
    <x v="7"/>
  </r>
  <r>
    <s v="HAC VermögensManagement AG"/>
    <n v="0.23034099999999999"/>
    <s v="Deep Value"/>
    <x v="10"/>
  </r>
  <r>
    <s v="Ossiam"/>
    <n v="1.2596E-2"/>
    <m/>
    <x v="7"/>
  </r>
  <r>
    <s v="PKB Privat Bank AG"/>
    <n v="0"/>
    <s v="Core Value"/>
    <x v="12"/>
  </r>
  <r>
    <s v="Barclays Wealth"/>
    <n v="4.7162999999999997E-2"/>
    <s v="Core Value"/>
    <x v="1"/>
  </r>
  <r>
    <s v="Fideas CAPITAL"/>
    <n v="0.25550899999999999"/>
    <m/>
    <x v="7"/>
  </r>
  <r>
    <s v="Scottish Friendly Asset Managers Limited"/>
    <n v="5.4500000000000002E-4"/>
    <m/>
    <x v="1"/>
  </r>
  <r>
    <s v="La Française Systematic Asset Management GmbH"/>
    <n v="0.188053"/>
    <s v="Core Value"/>
    <x v="10"/>
  </r>
  <r>
    <s v="Carne Global Fund Managers (Ireland) Limited"/>
    <n v="0.14252400000000001"/>
    <m/>
    <x v="3"/>
  </r>
  <r>
    <s v="RAM Active Investments S.A."/>
    <n v="0"/>
    <m/>
    <x v="12"/>
  </r>
  <r>
    <s v="Sparinvest S.A."/>
    <n v="0.136434"/>
    <s v="Core Value"/>
    <x v="14"/>
  </r>
  <r>
    <s v="MLC Asset Management"/>
    <m/>
    <m/>
    <x v="5"/>
  </r>
  <r>
    <s v="Nykredit Bank AS"/>
    <n v="0.12812399999999999"/>
    <s v="Growth"/>
    <x v="17"/>
  </r>
  <r>
    <s v="Hargreaves Lansdown Fund Managers Ltd."/>
    <n v="1.0153049999999999"/>
    <m/>
    <x v="1"/>
  </r>
  <r>
    <s v="NNIP Asset Management B.V._NLE"/>
    <n v="2.6341739999999998"/>
    <m/>
    <x v="2"/>
  </r>
  <r>
    <s v="SOPRARNO SGR S.p.A."/>
    <n v="0.1"/>
    <m/>
    <x v="6"/>
  </r>
  <r>
    <s v="Intermonte Advisory e Gestione"/>
    <n v="0"/>
    <m/>
    <x v="6"/>
  </r>
  <r>
    <s v="ÖKOWORLD LUX S.A."/>
    <m/>
    <s v="Core Growth"/>
    <x v="14"/>
  </r>
  <r>
    <s v="Credit Mutuel Asset Management"/>
    <n v="0.1"/>
    <s v="Growth"/>
    <x v="7"/>
  </r>
  <r>
    <s v="First Sentier Investors (Hong Kong) Limited"/>
    <n v="0.20513000000000001"/>
    <s v="GARP"/>
    <x v="9"/>
  </r>
  <r>
    <s v="Credit Suisse Funds AG"/>
    <n v="0.50668199999999997"/>
    <s v="Core Growth"/>
    <x v="12"/>
  </r>
  <r>
    <s v="Franklin Templeton Portfolio Advisors, Inc"/>
    <n v="3.5607E-2"/>
    <s v="Yield"/>
    <x v="0"/>
  </r>
  <r>
    <s v="Acadian Asset Management LLC"/>
    <n v="0.106201"/>
    <s v="Deep Value"/>
    <x v="0"/>
  </r>
  <r>
    <s v="Jennison Associates LLC"/>
    <m/>
    <s v="Growth"/>
    <x v="0"/>
  </r>
  <r>
    <s v="IndexIQ Advisors LLC"/>
    <n v="4.3413E-2"/>
    <s v="Index"/>
    <x v="0"/>
  </r>
  <r>
    <s v="Flornoy Ferri SAS"/>
    <m/>
    <m/>
    <x v="7"/>
  </r>
  <r>
    <s v="BI Asset Management Fondsmæglerselskab A/S"/>
    <n v="6.3541E-2"/>
    <s v="Core Value"/>
    <x v="17"/>
  </r>
  <r>
    <s v="BFT Investment Managers"/>
    <n v="0.08"/>
    <s v="GARP"/>
    <x v="7"/>
  </r>
  <r>
    <s v="LLB Invest Kapitalanlagegesellschaft m.b.H."/>
    <n v="7.0999999999999994E-2"/>
    <s v="GARP"/>
    <x v="18"/>
  </r>
  <r>
    <s v="Federal Finance Gestion"/>
    <m/>
    <s v="GARP"/>
    <x v="7"/>
  </r>
  <r>
    <s v="Degussa Bank AG"/>
    <n v="7.041E-2"/>
    <s v="GARP"/>
    <x v="10"/>
  </r>
  <r>
    <s v="Source For Alpha (Deutschland) AG"/>
    <n v="6.6000000000000003E-2"/>
    <m/>
    <x v="10"/>
  </r>
  <r>
    <s v="Grantham Mayo Van Otterloo &amp; Co LLC"/>
    <n v="0"/>
    <s v="Core Value"/>
    <x v="0"/>
  </r>
  <r>
    <s v="BOCI-Prudential Asset Management Ltd."/>
    <n v="5.5171999999999999E-2"/>
    <s v="Core Value"/>
    <x v="9"/>
  </r>
  <r>
    <s v="Fiera Capital Corporation"/>
    <n v="5.3900000000000003E-2"/>
    <s v="GARP"/>
    <x v="8"/>
  </r>
  <r>
    <s v="LBP AM"/>
    <n v="2.1041000000000001E-2"/>
    <s v="Core Growth"/>
    <x v="7"/>
  </r>
  <r>
    <s v="Lazard Asset Management Limited"/>
    <n v="0"/>
    <s v="Core Value"/>
    <x v="1"/>
  </r>
  <r>
    <s v="AXA Investment Managers UK Ltd."/>
    <n v="5.0527000000000002E-2"/>
    <s v="Core Value"/>
    <x v="1"/>
  </r>
  <r>
    <s v="JPMorgan Asset Management (Europe) S.à.r.l."/>
    <n v="4.9412999999999999E-2"/>
    <s v="GARP"/>
    <x v="14"/>
  </r>
  <r>
    <s v="Calvert Research and Management"/>
    <n v="4.8246999999999998E-2"/>
    <s v="Core Value"/>
    <x v="0"/>
  </r>
  <r>
    <s v="Manulife Investment Management (Taiwan) Co.,Ltd."/>
    <n v="4.1898999999999999E-2"/>
    <m/>
    <x v="19"/>
  </r>
  <r>
    <s v="Seligson &amp; Co Rahastoyhtiö Oyj"/>
    <n v="3.78E-2"/>
    <s v="GARP"/>
    <x v="16"/>
  </r>
  <r>
    <s v="TD Asset Management Inc."/>
    <n v="4.4679000000000003E-2"/>
    <s v="GARP"/>
    <x v="8"/>
  </r>
  <r>
    <s v="Assenagon Asset Management S.A."/>
    <n v="4.2071999999999998E-2"/>
    <s v="Index"/>
    <x v="10"/>
  </r>
  <r>
    <s v="Robeco Institutional Asset Management B.V."/>
    <n v="0"/>
    <s v="Core Growth"/>
    <x v="2"/>
  </r>
  <r>
    <s v="Banca Finnat Euramerica S.p.A."/>
    <n v="0"/>
    <s v="Core Growth"/>
    <x v="6"/>
  </r>
  <r>
    <s v="Lampe Asset Management GmbH"/>
    <n v="3.4500000000000003E-2"/>
    <s v="Core Value"/>
    <x v="10"/>
  </r>
  <r>
    <s v="Quorus Vermögensverwaltung AG"/>
    <n v="3.3000000000000002E-2"/>
    <m/>
    <x v="15"/>
  </r>
  <r>
    <s v="Vanguard Global Advisers LLC"/>
    <n v="3.2378999999999998E-2"/>
    <m/>
    <x v="0"/>
  </r>
  <r>
    <s v="Security Kapitalanlage AG"/>
    <n v="0"/>
    <s v="Index"/>
    <x v="18"/>
  </r>
  <r>
    <s v="Etica Sgr S.p.A."/>
    <n v="2.7105000000000001E-2"/>
    <m/>
    <x v="6"/>
  </r>
  <r>
    <s v="CA Indosuez (Switzerland) S.A."/>
    <n v="2.7938000000000001E-2"/>
    <s v="GARP"/>
    <x v="12"/>
  </r>
  <r>
    <s v="Northern Trust Investments, Inc."/>
    <n v="3.4189820000000002"/>
    <s v="Index"/>
    <x v="0"/>
  </r>
  <r>
    <s v="JPMorgan Asset Management U.K. Limited"/>
    <n v="2.5871999999999999E-2"/>
    <s v="Core Growth"/>
    <x v="1"/>
  </r>
  <r>
    <s v="Deka Investment GmbH"/>
    <n v="0.66278099999999995"/>
    <s v="Core Growth"/>
    <x v="10"/>
  </r>
  <r>
    <s v="J.P. Morgan Investment Management, Inc. (SI)"/>
    <m/>
    <m/>
    <x v="20"/>
  </r>
  <r>
    <s v="Mackenzie Financial Corporation"/>
    <n v="2.3064999999999999E-2"/>
    <s v="Core Growth"/>
    <x v="8"/>
  </r>
  <r>
    <s v="INVESCO Asset Management Deutschland GmbH"/>
    <n v="1.4833000000000001E-2"/>
    <s v="Core Value"/>
    <x v="10"/>
  </r>
  <r>
    <s v="SELECTRA Management Company S.A."/>
    <m/>
    <m/>
    <x v="14"/>
  </r>
  <r>
    <s v="DBX Advisors LLC."/>
    <n v="2.8864000000000001E-2"/>
    <m/>
    <x v="0"/>
  </r>
  <r>
    <s v="ANIMA Asset Management Ltd."/>
    <n v="1.9265000000000001E-2"/>
    <s v="Momentum"/>
    <x v="3"/>
  </r>
  <r>
    <s v="Goldman Sachs Asset Management, L.P."/>
    <n v="0.18199199999999999"/>
    <s v="Core Growth"/>
    <x v="0"/>
  </r>
  <r>
    <s v="La Banque Postale Structured Asset Management_NLE"/>
    <n v="1.677E-2"/>
    <m/>
    <x v="7"/>
  </r>
  <r>
    <s v="Hussman Strategic Advisors, Inc."/>
    <n v="1.7999999999999999E-2"/>
    <s v="Growth"/>
    <x v="0"/>
  </r>
  <r>
    <s v="Montepio Gestão de Activos - SGFI, S.A."/>
    <n v="1.5383000000000001E-2"/>
    <m/>
    <x v="21"/>
  </r>
  <r>
    <s v="BlackRock Financial Management, Inc."/>
    <n v="0"/>
    <s v="Core Growth"/>
    <x v="0"/>
  </r>
  <r>
    <s v="Consultinvest Asset Management SGR S.p.A."/>
    <n v="1.4999999999999999E-2"/>
    <s v="Core Growth"/>
    <x v="6"/>
  </r>
  <r>
    <s v="AGF Investments Inc."/>
    <n v="1.4921E-2"/>
    <s v="GARP"/>
    <x v="8"/>
  </r>
  <r>
    <s v="Laffitte Capital Management"/>
    <n v="1.3220000000000001E-2"/>
    <s v="Hedge Fund"/>
    <x v="7"/>
  </r>
  <r>
    <s v="GLG Partners LP"/>
    <n v="0"/>
    <s v="Hedge Fund"/>
    <x v="1"/>
  </r>
  <r>
    <s v="MLC Investments Limited"/>
    <m/>
    <s v="Growth"/>
    <x v="5"/>
  </r>
  <r>
    <s v="Aviva Investors Global Services Limited"/>
    <n v="5.6265999999999997E-2"/>
    <s v="Core Growth"/>
    <x v="1"/>
  </r>
  <r>
    <s v="Danske Bank Asset Management"/>
    <n v="5.7029000000000003E-2"/>
    <s v="Core Growth"/>
    <x v="17"/>
  </r>
  <r>
    <s v="M&amp;G Investment Management Ltd."/>
    <n v="1.2E-2"/>
    <s v="Deep Value"/>
    <x v="1"/>
  </r>
  <r>
    <s v="Dimensional Fund Advisors Canada ULC"/>
    <n v="1.0973999999999999E-2"/>
    <s v="Index"/>
    <x v="8"/>
  </r>
  <r>
    <s v="State Street Global Advisors Ltd. (Canada)"/>
    <n v="1.0234999999999999E-2"/>
    <s v="Index"/>
    <x v="8"/>
  </r>
  <r>
    <s v="BlackRock Asset Management North Asia Limited"/>
    <n v="9.5469999999999999E-3"/>
    <s v="Index"/>
    <x v="9"/>
  </r>
  <r>
    <s v="Franklin Advisory Services, LLC"/>
    <n v="3.7529999999999998E-3"/>
    <s v="Core Value"/>
    <x v="0"/>
  </r>
  <r>
    <s v="Tocqueville Finance S.A._NLE"/>
    <n v="1.6293569999999999"/>
    <m/>
    <x v="7"/>
  </r>
  <r>
    <s v="Inversis Gestión, S.A., SGIIC"/>
    <n v="6.254E-3"/>
    <s v="GARP"/>
    <x v="13"/>
  </r>
  <r>
    <s v="Nuveen Asset Management, LLC"/>
    <n v="7.9539999999999993E-3"/>
    <s v="Core Value"/>
    <x v="0"/>
  </r>
  <r>
    <s v="Insingergilissen Asset Management N.V."/>
    <n v="6.7299999999999999E-3"/>
    <s v="Core Value"/>
    <x v="2"/>
  </r>
  <r>
    <s v="InsingerGilissen Bankiers N.V."/>
    <n v="6.3769999999999999E-3"/>
    <s v="Core Value"/>
    <x v="2"/>
  </r>
  <r>
    <s v="Pacer Advisors, Inc."/>
    <n v="6.6800000000000002E-3"/>
    <s v="Index"/>
    <x v="0"/>
  </r>
  <r>
    <s v="Samsung Asset Management Co., Ltd."/>
    <n v="5.8609999999999999E-3"/>
    <s v="Core Value"/>
    <x v="22"/>
  </r>
  <r>
    <s v="Boston Partners"/>
    <n v="4.156E-3"/>
    <s v="Deep Value"/>
    <x v="0"/>
  </r>
  <r>
    <s v="Amundi Deutschland GmbH"/>
    <n v="4.8999999999999998E-3"/>
    <s v="Core Growth"/>
    <x v="10"/>
  </r>
  <r>
    <s v="ClearBridge Investments Limited"/>
    <n v="4.5820000000000001E-3"/>
    <s v="Core Value"/>
    <x v="5"/>
  </r>
  <r>
    <s v="AllianceBernstein L.P."/>
    <n v="4.1869999999999997E-3"/>
    <s v="Core Growth"/>
    <x v="0"/>
  </r>
  <r>
    <s v="Morgan Stanley Investment Management Inc. (US)"/>
    <m/>
    <s v="GARP"/>
    <x v="0"/>
  </r>
  <r>
    <s v="Janus Henderson Investors"/>
    <n v="3.5109999999999998E-3"/>
    <s v="Core Growth"/>
    <x v="1"/>
  </r>
  <r>
    <s v="Irish Life Investment Managers Ltd."/>
    <n v="6.2729999999999999E-3"/>
    <s v="Core Value"/>
    <x v="3"/>
  </r>
  <r>
    <s v="PGIM Quantitative Solutions LLC"/>
    <n v="3.2190000000000001E-3"/>
    <s v="Core Growth"/>
    <x v="0"/>
  </r>
  <r>
    <s v="Aberdeen Asset Investments Limited"/>
    <n v="2.4599999999999999E-3"/>
    <s v="Core Growth"/>
    <x v="1"/>
  </r>
  <r>
    <s v="Principal Global Investors (Equity)"/>
    <n v="1.9580000000000001E-3"/>
    <s v="Core Growth"/>
    <x v="0"/>
  </r>
  <r>
    <s v="Russell Investments Japan Co., Ltd."/>
    <n v="2.2000000000000001E-3"/>
    <m/>
    <x v="23"/>
  </r>
  <r>
    <s v="INVESCO Asset Management Limited"/>
    <n v="1.0000000000000001E-5"/>
    <s v="Core Value"/>
    <x v="1"/>
  </r>
  <r>
    <s v="CIBC Asset Management Inc."/>
    <m/>
    <s v="Core Value"/>
    <x v="8"/>
  </r>
  <r>
    <s v="Tidal Investments LLC"/>
    <n v="5.8100000000000003E-4"/>
    <s v="GARP"/>
    <x v="0"/>
  </r>
  <r>
    <s v="Milliman Financial Risk Management, LLC"/>
    <n v="1.7000000000000001E-4"/>
    <s v="Hedge Fund"/>
    <x v="0"/>
  </r>
  <r>
    <s v="Redwheel"/>
    <n v="2.4149069999999999"/>
    <s v="Hedge Fund"/>
    <x v="1"/>
  </r>
  <r>
    <s v="Baring Asset Management Ltd."/>
    <n v="4.8490739999999999"/>
    <s v="GARP"/>
    <x v="1"/>
  </r>
  <r>
    <s v="KEPLER-FONDS Kapitalanlagegesellschaft m.b.H."/>
    <n v="2.0243760000000002"/>
    <s v="GARP"/>
    <x v="18"/>
  </r>
  <r>
    <s v="APG Asset Management N.V."/>
    <n v="0"/>
    <s v="Core Growth"/>
    <x v="2"/>
  </r>
  <r>
    <s v="AcomeA SGR S.p.A."/>
    <n v="0"/>
    <s v="Growth"/>
    <x v="6"/>
  </r>
  <r>
    <s v="State Street Global Advisors Australia Ltd."/>
    <n v="0"/>
    <s v="Index"/>
    <x v="5"/>
  </r>
  <r>
    <s v="Helaba Invest Kapitalanlagegesellschaft mbH"/>
    <n v="0.38804300000000003"/>
    <s v="Core Value"/>
    <x v="10"/>
  </r>
  <r>
    <s v="Candriam Luxembourg S.A."/>
    <n v="0"/>
    <s v="GARP"/>
    <x v="14"/>
  </r>
  <r>
    <s v="BNP Paribas Asset Management France SAS"/>
    <n v="0.204098"/>
    <s v="Core Growth"/>
    <x v="7"/>
  </r>
  <r>
    <s v="Ersel Asset Management SGR S.p.A."/>
    <n v="0"/>
    <s v="Core Growth"/>
    <x v="6"/>
  </r>
  <r>
    <s v="Causeway Capital Management LLC"/>
    <n v="0"/>
    <s v="Core Value"/>
    <x v="0"/>
  </r>
  <r>
    <s v="Jupiter Asset Management Ltd."/>
    <n v="0.379278"/>
    <s v="Core Growth"/>
    <x v="1"/>
  </r>
  <r>
    <s v="Mediolanum International Funds Limited"/>
    <n v="0"/>
    <m/>
    <x v="3"/>
  </r>
  <r>
    <s v="SEI Investments Management Corporation"/>
    <n v="1.7496179999999999"/>
    <s v="Specialty"/>
    <x v="0"/>
  </r>
  <r>
    <s v="Allspring Global Investments, LLC"/>
    <n v="0"/>
    <s v="Core Value"/>
    <x v="0"/>
  </r>
  <r>
    <s v="State Street Global Advisors (France) S.A."/>
    <n v="0"/>
    <s v="Index"/>
    <x v="7"/>
  </r>
  <r>
    <s v="Atlas Funds Management Pty Ltd"/>
    <m/>
    <m/>
    <x v="5"/>
  </r>
  <r>
    <s v="ATLAS Infrastructure Partners (UK) Ltd"/>
    <n v="22.608972000000001"/>
    <m/>
    <x v="1"/>
  </r>
  <r>
    <s v="Banque Lombard Odier &amp; Cie SA"/>
    <n v="0"/>
    <s v="Core Growth"/>
    <x v="12"/>
  </r>
  <r>
    <s v="Banque Nagelmackers nv"/>
    <n v="0"/>
    <m/>
    <x v="11"/>
  </r>
  <r>
    <s v="BBVA Asset Management, S.A., S.G.I.I.C."/>
    <n v="0"/>
    <s v="Core Value"/>
    <x v="13"/>
  </r>
  <r>
    <s v="BMO Asset Management Inc."/>
    <m/>
    <s v="GARP"/>
    <x v="8"/>
  </r>
  <r>
    <s v="Brookfield Asset Management, Inc."/>
    <n v="0.77247900000000003"/>
    <s v="Yield"/>
    <x v="8"/>
  </r>
  <r>
    <s v="Brookfield Public Securities Group LLC"/>
    <n v="3.2454930000000002"/>
    <s v="Income Value"/>
    <x v="0"/>
  </r>
  <r>
    <s v="Creand Wealth Management"/>
    <n v="0"/>
    <s v="Yield"/>
    <x v="13"/>
  </r>
  <r>
    <s v="De Pury Pictet Turrettini &amp; Co. Ltd."/>
    <n v="0"/>
    <m/>
    <x v="12"/>
  </r>
  <r>
    <s v="Decalia SA"/>
    <n v="0"/>
    <m/>
    <x v="12"/>
  </r>
  <r>
    <s v="Evli Fund Management Company Ltd."/>
    <n v="3.3000000000000002E-2"/>
    <s v="Aggressive Growth"/>
    <x v="16"/>
  </r>
  <r>
    <s v="FOCUS Asset Management GMBH"/>
    <n v="6.5000000000000002E-2"/>
    <m/>
    <x v="10"/>
  </r>
  <r>
    <s v="Generali Investments Suisse SA"/>
    <n v="0"/>
    <s v="Specialty"/>
    <x v="12"/>
  </r>
  <r>
    <s v="Gescooperativo, S.A., S.G.I.I.C."/>
    <n v="0"/>
    <s v="GARP"/>
    <x v="13"/>
  </r>
  <r>
    <s v="Gesnorte, S.A."/>
    <n v="0"/>
    <s v="Core Growth"/>
    <x v="13"/>
  </r>
  <r>
    <s v="Goldman Sachs Asset Management International"/>
    <n v="0"/>
    <s v="Growth"/>
    <x v="1"/>
  </r>
  <r>
    <s v="IST Investmentstiftung"/>
    <n v="0"/>
    <s v="Core Value"/>
    <x v="12"/>
  </r>
  <r>
    <s v="Liontrust Investment Partners LLP"/>
    <m/>
    <s v="Growth"/>
    <x v="1"/>
  </r>
  <r>
    <s v="LSV Asset Management"/>
    <n v="0"/>
    <s v="Deep Value"/>
    <x v="0"/>
  </r>
  <r>
    <s v="Lupus alpha Asset Management AG"/>
    <n v="0.13"/>
    <s v="Growth"/>
    <x v="10"/>
  </r>
  <r>
    <s v="Mercer Investments LLC"/>
    <n v="0.24780099999999999"/>
    <s v="Growth"/>
    <x v="0"/>
  </r>
  <r>
    <s v="Momentum Global Investment Management Limited"/>
    <n v="0.20795"/>
    <s v="GARP"/>
    <x v="1"/>
  </r>
  <r>
    <s v="Parametric Portfolio Associates LLC"/>
    <n v="4.6677000000000003E-2"/>
    <s v="Aggressive Growth"/>
    <x v="0"/>
  </r>
  <r>
    <s v="PineStone Asset Management Inc."/>
    <n v="2.41E-2"/>
    <m/>
    <x v="8"/>
  </r>
  <r>
    <s v="SEI Investments Canada"/>
    <n v="0.30330000000000001"/>
    <m/>
    <x v="8"/>
  </r>
  <r>
    <s v="Swedbank Robur Fonder AB"/>
    <n v="1.734227"/>
    <s v="Core Growth"/>
    <x v="24"/>
  </r>
  <r>
    <s v="Swiss Life Asset Managers France"/>
    <n v="0.31542100000000001"/>
    <s v="Core Value"/>
    <x v="7"/>
  </r>
  <r>
    <s v="Universal-Investment-Gesellschaft mbH"/>
    <n v="4.5317999999999997E-2"/>
    <m/>
    <x v="10"/>
  </r>
  <r>
    <s v="Vident Investment Advisory, LLC"/>
    <n v="1.3318999999999999E-2"/>
    <m/>
    <x v="0"/>
  </r>
  <r>
    <s v="Wellington Management Company, LLP"/>
    <n v="0"/>
    <s v="Core Value"/>
    <x v="0"/>
  </r>
  <r>
    <s v="1741 Fund Solutions AG"/>
    <n v="0"/>
    <m/>
    <x v="12"/>
  </r>
  <r>
    <s v="Albemarle Asset Management Ltd."/>
    <n v="0"/>
    <s v="Core Value"/>
    <x v="1"/>
  </r>
  <r>
    <s v="Altrinsic Global Advisors, LLC"/>
    <n v="0"/>
    <s v="Core Value"/>
    <x v="0"/>
  </r>
  <r>
    <s v="Artico Partners AG"/>
    <n v="0"/>
    <m/>
    <x v="12"/>
  </r>
  <r>
    <s v="Asset Management One Co., Ltd."/>
    <n v="0"/>
    <s v="Growth"/>
    <x v="23"/>
  </r>
  <r>
    <s v="Bank J. Safra Sarasin AG (Asset Management)"/>
    <n v="0"/>
    <s v="Core Growth"/>
    <x v="12"/>
  </r>
  <r>
    <s v="Bantleon Bank AG"/>
    <n v="0"/>
    <m/>
    <x v="12"/>
  </r>
  <r>
    <s v="Candriam Belgium S.A."/>
    <n v="0"/>
    <s v="GARP"/>
    <x v="11"/>
  </r>
  <r>
    <s v="Capfi Delen Asset Management"/>
    <n v="0"/>
    <s v="Growth"/>
    <x v="11"/>
  </r>
  <r>
    <s v="Duff &amp; Phelps Investment Management Company"/>
    <n v="0"/>
    <s v="Income Value"/>
    <x v="0"/>
  </r>
  <r>
    <s v="EFG Bank SA"/>
    <n v="0"/>
    <s v="Core Growth"/>
    <x v="12"/>
  </r>
  <r>
    <s v="Etoile Gestion S.A."/>
    <n v="0"/>
    <s v="Core Growth"/>
    <x v="7"/>
  </r>
  <r>
    <s v="Federated Hermes Global Investment Management Corp."/>
    <n v="0"/>
    <s v="Core Value"/>
    <x v="0"/>
  </r>
  <r>
    <s v="Fidelity International"/>
    <n v="0"/>
    <s v="Core Growth"/>
    <x v="1"/>
  </r>
  <r>
    <s v="Fideuram Asset Management (Ireland) dac"/>
    <n v="0"/>
    <s v="GARP"/>
    <x v="3"/>
  </r>
  <r>
    <s v="First Private Investment Management KAG mbH"/>
    <n v="0"/>
    <s v="Core Growth"/>
    <x v="10"/>
  </r>
  <r>
    <s v="Gay-Lussac Gestion SAS"/>
    <n v="0"/>
    <m/>
    <x v="7"/>
  </r>
  <r>
    <s v="GLS Gemeinschaftsbank eG"/>
    <n v="0"/>
    <m/>
    <x v="10"/>
  </r>
  <r>
    <s v="Habbel, Pohlig &amp; Partner Institut für Bank- und Wirtschaftsberatung GmbH"/>
    <n v="0"/>
    <m/>
    <x v="10"/>
  </r>
  <r>
    <s v="Krane Funds Advisors, LLC"/>
    <n v="0"/>
    <s v="Index"/>
    <x v="0"/>
  </r>
  <r>
    <s v="Lansförsäkringar Fondförvaltning AB"/>
    <n v="0"/>
    <m/>
    <x v="24"/>
  </r>
  <r>
    <s v="LoCorr Fund Management, LLC"/>
    <n v="0"/>
    <m/>
    <x v="0"/>
  </r>
  <r>
    <s v="M.M.Warburg &amp; CO (AG &amp; Co.) KGaA"/>
    <n v="0"/>
    <s v="GARP"/>
    <x v="10"/>
  </r>
  <r>
    <s v="Margetts Fund Management Limited"/>
    <n v="0"/>
    <s v="Growth"/>
    <x v="1"/>
  </r>
  <r>
    <s v="Momentum Alternative Investments SA"/>
    <n v="0"/>
    <s v="Hedge Fund"/>
    <x v="12"/>
  </r>
  <r>
    <s v="Numeric Investors LLC"/>
    <n v="0"/>
    <s v="Core Value"/>
    <x v="0"/>
  </r>
  <r>
    <s v="OP Varainhoito Oy"/>
    <n v="0"/>
    <s v="Core Growth"/>
    <x v="16"/>
  </r>
  <r>
    <s v="Robeco Switzerland Ltd."/>
    <n v="0"/>
    <s v="Specialty"/>
    <x v="12"/>
  </r>
  <r>
    <s v="Roche Brune SAS"/>
    <n v="0"/>
    <m/>
    <x v="7"/>
  </r>
  <r>
    <s v="Sanlam Multi-Manager International Limited"/>
    <n v="0"/>
    <m/>
    <x v="1"/>
  </r>
  <r>
    <s v="Santander Asset Management UK Limited"/>
    <n v="0"/>
    <s v="Core Growth"/>
    <x v="1"/>
  </r>
  <r>
    <s v="Schroder Investment Management Ltd. (SIM)"/>
    <n v="0"/>
    <s v="Core Growth"/>
    <x v="1"/>
  </r>
  <r>
    <s v="SEB Investment Management AB"/>
    <n v="0"/>
    <s v="Core Growth"/>
    <x v="24"/>
  </r>
  <r>
    <s v="Signal Iduna Asset Management GmbH"/>
    <n v="0"/>
    <s v="Income Value"/>
    <x v="10"/>
  </r>
  <r>
    <s v="Syquant Capital S.A.S"/>
    <n v="0"/>
    <m/>
    <x v="7"/>
  </r>
  <r>
    <s v="Tosetti Value S.I.M. Spa"/>
    <n v="0"/>
    <m/>
    <x v="6"/>
  </r>
  <r>
    <s v="Vermögensmanagement EuroSwitch GmbH"/>
    <n v="0"/>
    <m/>
    <x v="10"/>
  </r>
  <r>
    <s v="Virtus Investment Advisers, Inc."/>
    <n v="0"/>
    <s v="GARP"/>
    <x v="0"/>
  </r>
  <r>
    <s v="Bessemer Trust Company, N.A. (US)"/>
    <m/>
    <s v="Growth"/>
    <x v="0"/>
  </r>
  <r>
    <s v="J. Chahine Capital"/>
    <m/>
    <m/>
    <x v="14"/>
  </r>
  <r>
    <s v="Inspire Investing"/>
    <m/>
    <m/>
    <x v="0"/>
  </r>
  <r>
    <s v="Credit Suisse Asset Management (Schweiz) AG"/>
    <m/>
    <m/>
    <x v="12"/>
  </r>
  <r>
    <s v="Quoniam Asset Management GmbH"/>
    <m/>
    <s v="Yield"/>
    <x v="10"/>
  </r>
  <r>
    <s v="WCM Investment Management"/>
    <m/>
    <s v="Growth"/>
    <x v="0"/>
  </r>
  <r>
    <s v="Schroder Investment Management North America Inc."/>
    <m/>
    <s v="GARP"/>
    <x v="0"/>
  </r>
  <r>
    <s v="VanEck Australia Pty Ltd."/>
    <m/>
    <s v="Index"/>
    <x v="5"/>
  </r>
  <r>
    <s v="Franklin Templeton Fund Management Limited"/>
    <m/>
    <s v="Growth"/>
    <x v="1"/>
  </r>
  <r>
    <s v="BlackRock Investment Management (Australia) Ltd."/>
    <m/>
    <s v="Index"/>
    <x v="5"/>
  </r>
  <r>
    <s v="PanAgora Asset Management Inc."/>
    <m/>
    <s v="GARP"/>
    <x v="0"/>
  </r>
  <r>
    <s v="Voya Investment Management LLC"/>
    <n v="0"/>
    <s v="Core Growth"/>
    <x v="0"/>
  </r>
  <r>
    <s v="Segall Bryant &amp; Hamill, LLC"/>
    <m/>
    <s v="Core Growth"/>
    <x v="0"/>
  </r>
  <r>
    <s v="DFA Australia Ltd."/>
    <m/>
    <s v="Index"/>
    <x v="5"/>
  </r>
  <r>
    <s v="Argonaut Capital Partners LLP"/>
    <m/>
    <s v="Hedge Fund"/>
    <x v="1"/>
  </r>
  <r>
    <s v="Finlabo SIM S.p. A."/>
    <m/>
    <m/>
    <x v="6"/>
  </r>
  <r>
    <s v="Victory Capital Management Inc."/>
    <m/>
    <s v="Core Growth"/>
    <x v="0"/>
  </r>
  <r>
    <s v="Eika Kapitalforvaltning AS"/>
    <m/>
    <s v="GARP"/>
    <x v="4"/>
  </r>
  <r>
    <s v="MC Square S.A."/>
    <m/>
    <m/>
    <x v="14"/>
  </r>
  <r>
    <s v="Artemis Investment Management LLP"/>
    <m/>
    <s v="GARP"/>
    <x v="1"/>
  </r>
  <r>
    <s v="Finanziaria Internazionale Alternative Investment SGR S.p.A."/>
    <m/>
    <s v="Hedge Fund"/>
    <x v="6"/>
  </r>
  <r>
    <s v="Lån &amp; Spar Bank A/S"/>
    <m/>
    <s v="Core Growth"/>
    <x v="17"/>
  </r>
  <r>
    <s v="Lingohr &amp; Partner Asset Management GmbH"/>
    <m/>
    <s v="Core Value"/>
    <x v="10"/>
  </r>
  <r>
    <s v="Alphajet Fair Investors, SAS"/>
    <m/>
    <m/>
    <x v="7"/>
  </r>
  <r>
    <s v="Riverfront Investment Group, LLC"/>
    <m/>
    <s v="Core Growth"/>
    <x v="0"/>
  </r>
  <r>
    <s v="Azimut Investments S.A."/>
    <m/>
    <s v="GARP"/>
    <x v="14"/>
  </r>
  <r>
    <s v="FIL Investment Management (Hong Kong) Limited"/>
    <m/>
    <s v="Growth"/>
    <x v="9"/>
  </r>
  <r>
    <s v="Invesco Advisers, Inc."/>
    <m/>
    <s v="GARP"/>
    <x v="0"/>
  </r>
  <r>
    <s v="Cassa Lombarda S.p.A."/>
    <m/>
    <m/>
    <x v="6"/>
  </r>
  <r>
    <s v="FWU Invest S.A."/>
    <m/>
    <m/>
    <x v="14"/>
  </r>
  <r>
    <s v="Investitori SGR S.p.A."/>
    <m/>
    <s v="Core Growth"/>
    <x v="6"/>
  </r>
  <r>
    <s v="Thrivent Asset Management, LLC"/>
    <m/>
    <s v="GARP"/>
    <x v="0"/>
  </r>
  <r>
    <s v="W &amp; W Asset Management GmbH"/>
    <m/>
    <s v="Core Growth"/>
    <x v="10"/>
  </r>
  <r>
    <s v="Algebris (UK) Limited"/>
    <n v="0"/>
    <s v="Hedge Fund"/>
    <x v="1"/>
  </r>
  <r>
    <s v="Allianz Invest Kapitalanlagegesellschaft mbH"/>
    <n v="0.16159999999999999"/>
    <s v="GARP"/>
    <x v="18"/>
  </r>
  <r>
    <s v="Bank für Kirche und Caritas eG"/>
    <n v="0"/>
    <m/>
    <x v="10"/>
  </r>
  <r>
    <s v="BlackRock (Luxembourg) S.A."/>
    <m/>
    <s v="Specialty"/>
    <x v="14"/>
  </r>
  <r>
    <s v="BlackRock Asset Management Ireland Limited"/>
    <n v="0"/>
    <s v="Index"/>
    <x v="3"/>
  </r>
  <r>
    <s v="BlackRock Fund Advisors"/>
    <m/>
    <m/>
    <x v="0"/>
  </r>
  <r>
    <s v="British Columbia Investment Management Corp."/>
    <n v="0"/>
    <s v="Core Value"/>
    <x v="8"/>
  </r>
  <r>
    <s v="Capital International Ltd."/>
    <n v="0.13"/>
    <s v="GARP"/>
    <x v="1"/>
  </r>
  <r>
    <s v="Columbia Threadneedle Investments (US)"/>
    <n v="0"/>
    <s v="Core Value"/>
    <x v="0"/>
  </r>
  <r>
    <s v="Commerzbank AG"/>
    <m/>
    <s v="Index"/>
    <x v="10"/>
  </r>
  <r>
    <s v="Copernicus Wealth Management SA"/>
    <n v="0"/>
    <m/>
    <x v="12"/>
  </r>
  <r>
    <s v="Danske Bank Group Treasury"/>
    <n v="0"/>
    <m/>
    <x v="17"/>
  </r>
  <r>
    <s v="DWS Investments UK Limited"/>
    <n v="0"/>
    <s v="Growth"/>
    <x v="1"/>
  </r>
  <r>
    <s v="Epsilon SGR SpA"/>
    <n v="0"/>
    <s v="Core Value"/>
    <x v="6"/>
  </r>
  <r>
    <s v="Generali Personenversicherungen AG"/>
    <n v="0"/>
    <m/>
    <x v="12"/>
  </r>
  <r>
    <s v="Gestifonsa S.G.I.I.C., S.A."/>
    <m/>
    <s v="Core Value"/>
    <x v="13"/>
  </r>
  <r>
    <s v="GlobeFlex Capital, L.P."/>
    <n v="4.2290000000000001E-2"/>
    <s v="GARP"/>
    <x v="0"/>
  </r>
  <r>
    <s v="HSBC Global Asset Management (Hong Kong) Limited"/>
    <n v="0.33421899999999999"/>
    <s v="Core Value"/>
    <x v="9"/>
  </r>
  <r>
    <s v="ID-Sparinvest A/S"/>
    <m/>
    <s v="Core Value"/>
    <x v="17"/>
  </r>
  <r>
    <s v="IMPact SGR S.p.A."/>
    <n v="0"/>
    <m/>
    <x v="6"/>
  </r>
  <r>
    <s v="Kairos Investment Management Limited"/>
    <m/>
    <s v="Core Value"/>
    <x v="1"/>
  </r>
  <r>
    <s v="Kopernik Global Investors, LLC"/>
    <n v="2.8389999999999999E-3"/>
    <s v="Deep Value"/>
    <x v="0"/>
  </r>
  <r>
    <s v="LLB Asset Management AG"/>
    <m/>
    <s v="Core Value"/>
    <x v="15"/>
  </r>
  <r>
    <s v="Mediolanum Asset Management Limited_NLE"/>
    <m/>
    <m/>
    <x v="3"/>
  </r>
  <r>
    <s v="METROPOLE Gestion"/>
    <m/>
    <s v="Core Value"/>
    <x v="7"/>
  </r>
  <r>
    <s v="MK LUXINVEST S.A."/>
    <n v="0"/>
    <m/>
    <x v="14"/>
  </r>
  <r>
    <s v="Neuberger Berman Asset Management Ireland Ltd"/>
    <n v="0"/>
    <m/>
    <x v="3"/>
  </r>
  <r>
    <s v="NS Partners Ltd."/>
    <m/>
    <s v="Growth"/>
    <x v="1"/>
  </r>
  <r>
    <s v="Ofi Asset Management_NLE"/>
    <n v="0"/>
    <m/>
    <x v="7"/>
  </r>
  <r>
    <s v="OFI Invest Asset Management"/>
    <n v="0"/>
    <s v="Core Growth"/>
    <x v="7"/>
  </r>
  <r>
    <s v="Old Mutual Investment Group (South Africa) (Pty) Limited"/>
    <n v="0"/>
    <s v="GARP"/>
    <x v="25"/>
  </r>
  <r>
    <s v="Optimize Investment Partners"/>
    <n v="0"/>
    <s v="Yield"/>
    <x v="21"/>
  </r>
  <r>
    <s v="PGIM Investments LLC"/>
    <n v="0"/>
    <m/>
    <x v="0"/>
  </r>
  <r>
    <s v="PIMCO (US)"/>
    <n v="0"/>
    <s v="Yield"/>
    <x v="0"/>
  </r>
  <r>
    <s v="PineBridge Investments Japan Co., Ltd."/>
    <n v="0"/>
    <m/>
    <x v="23"/>
  </r>
  <r>
    <s v="PineBridge Investments LLC"/>
    <n v="0"/>
    <s v="GARP"/>
    <x v="0"/>
  </r>
  <r>
    <s v="Raiffeisen Kapitalanlage-Gesellschaft mbH"/>
    <n v="0.232352"/>
    <s v="Core Value"/>
    <x v="18"/>
  </r>
  <r>
    <s v="Renta 4 Gestora, S.G.I.I.C., S.A."/>
    <n v="0"/>
    <s v="GARP"/>
    <x v="13"/>
  </r>
  <r>
    <s v="Research Affiliates, LLC"/>
    <m/>
    <s v="Income Value"/>
    <x v="0"/>
  </r>
  <r>
    <s v="Santander Asset Management"/>
    <n v="0"/>
    <s v="Core Growth"/>
    <x v="13"/>
  </r>
  <r>
    <s v="Schiketanz Capital Advisors GmbH"/>
    <n v="0"/>
    <s v="Core Growth"/>
    <x v="18"/>
  </r>
  <r>
    <s v="Seeyond SA_NLE"/>
    <n v="0.79633500000000002"/>
    <m/>
    <x v="7"/>
  </r>
  <r>
    <s v="SEVEN Capital Management"/>
    <m/>
    <s v="Hedge Fund"/>
    <x v="7"/>
  </r>
  <r>
    <s v="Studio Gaffino Societa di Intermediazione Mobiliare per Azioni"/>
    <n v="0"/>
    <m/>
    <x v="6"/>
  </r>
  <r>
    <s v="Symphonia SGR Spa"/>
    <n v="0"/>
    <s v="Momentum"/>
    <x v="6"/>
  </r>
  <r>
    <s v="T. Rowe Price Associates, Inc."/>
    <m/>
    <s v="GARP"/>
    <x v="0"/>
  </r>
  <r>
    <s v="T. Rowe Price International Ltd"/>
    <m/>
    <s v="GARP"/>
    <x v="1"/>
  </r>
  <r>
    <s v="Unigestion"/>
    <m/>
    <s v="Core Value"/>
    <x v="12"/>
  </r>
  <r>
    <s v="Union Bancaire Privée"/>
    <m/>
    <s v="Core Growth"/>
    <x v="12"/>
  </r>
  <r>
    <s v="Union Investment Privatfonds GmbH"/>
    <n v="0"/>
    <s v="Core Growth"/>
    <x v="10"/>
  </r>
  <r>
    <s v="Vontobel Asset Management AG"/>
    <m/>
    <s v="GARP"/>
    <x v="12"/>
  </r>
  <r>
    <s v="Vontobel Asset Management S.A."/>
    <n v="0.179706"/>
    <m/>
    <x v="14"/>
  </r>
  <r>
    <s v="Vontobel Asset Management, Inc."/>
    <n v="0"/>
    <s v="GARP"/>
    <x v="0"/>
  </r>
  <r>
    <s v="Zenit SGR S.p.A."/>
    <n v="0"/>
    <s v="Hedge Fund"/>
    <x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Lazard Asset Management, L.L.C."/>
    <x v="0"/>
    <n v="75117439"/>
  </r>
  <r>
    <s v="Pictet Asset Management Ltd."/>
    <x v="1"/>
    <n v="23298271"/>
  </r>
  <r>
    <s v="The Vanguard Group, Inc."/>
    <x v="2"/>
    <n v="23055541"/>
  </r>
  <r>
    <s v="PGGM Vermogensbeheer B.V."/>
    <x v="3"/>
    <n v="18327860"/>
  </r>
  <r>
    <s v="Dimensional Fund Advisors, L.P."/>
    <x v="4"/>
    <n v="14009378"/>
  </r>
  <r>
    <s v="KBI Global Investors Ltd."/>
    <x v="5"/>
    <n v="12695540"/>
  </r>
  <r>
    <s v="Norges Bank Investment Management (NBIM)"/>
    <x v="0"/>
    <n v="12511845"/>
  </r>
  <r>
    <s v="Lazard Asset Management Pacific Company"/>
    <x v="0"/>
    <n v="12426469"/>
  </r>
  <r>
    <s v="BlackRock Institutional Trust Company, N.A."/>
    <x v="2"/>
    <n v="10099658"/>
  </r>
  <r>
    <s v="State Street Global Advisors Ireland Limited"/>
    <x v="2"/>
    <n v="9773807"/>
  </r>
  <r>
    <s v="Amundi SGR SpA"/>
    <x v="0"/>
    <n v="7561726"/>
  </r>
  <r>
    <s v="Stewart Investors"/>
    <x v="1"/>
    <n v="7464819"/>
  </r>
  <r>
    <s v="First Sentier Investors"/>
    <x v="6"/>
    <n v="6658141"/>
  </r>
  <r>
    <s v="Royal London Asset Management Ltd."/>
    <x v="4"/>
    <n v="5908813"/>
  </r>
  <r>
    <s v="UBS Asset Management (Americas), Inc."/>
    <x v="0"/>
    <n v="4540518"/>
  </r>
  <r>
    <s v="DNCA Investments"/>
    <x v="3"/>
    <n v="4386529"/>
  </r>
  <r>
    <s v="UBS Asset Management (UK) Ltd."/>
    <x v="0"/>
    <n v="4202037"/>
  </r>
  <r>
    <s v="BlackRock Advisors (UK) Limited"/>
    <x v="2"/>
    <n v="3903456"/>
  </r>
  <r>
    <s v="CI Global Asset Management"/>
    <x v="0"/>
    <n v="3816003"/>
  </r>
  <r>
    <s v="BlackRock Investment Management (UK) Ltd."/>
    <x v="1"/>
    <n v="3672674"/>
  </r>
  <r>
    <s v="Anima SGR S.p.A."/>
    <x v="1"/>
    <n v="3623695"/>
  </r>
  <r>
    <s v="Azimut Capital Management Sgr SpA"/>
    <x v="7"/>
    <n v="3397342"/>
  </r>
  <r>
    <s v="Amundi Asset Management, SAS"/>
    <x v="3"/>
    <n v="2971168"/>
  </r>
  <r>
    <s v="Mediolanum Gestione Fondi SGR p.A."/>
    <x v="1"/>
    <n v="2750000"/>
  </r>
  <r>
    <s v="Goldman Sachs Asset Management B.V."/>
    <x v="6"/>
    <n v="2634174"/>
  </r>
  <r>
    <s v="Lombard Odier Asset Management (Europe) Ltd"/>
    <x v="3"/>
    <n v="2575830"/>
  </r>
  <r>
    <s v="Fideuram - Intesa Sanpaolo Private Banking Asset Management SGR S.p.A."/>
    <x v="0"/>
    <n v="2440152"/>
  </r>
  <r>
    <s v="Charles Schwab Investment Management, Inc."/>
    <x v="2"/>
    <n v="2417109"/>
  </r>
  <r>
    <s v="Patrizia Pty Ltd"/>
    <x v="6"/>
    <n v="2400095"/>
  </r>
  <r>
    <s v="JPMorgan Asset Management (Asia Pacific) Limited"/>
    <x v="3"/>
    <n v="2262703"/>
  </r>
  <r>
    <s v="Mercer Global Investments Management Ltd"/>
    <x v="6"/>
    <n v="2260456"/>
  </r>
  <r>
    <s v="MFS Investment Management"/>
    <x v="1"/>
    <n v="1897411"/>
  </r>
  <r>
    <s v="BlackRock Asset Management Deutschland AG"/>
    <x v="2"/>
    <n v="1863248"/>
  </r>
  <r>
    <s v="Gabelli Funds, LLC"/>
    <x v="0"/>
    <n v="1860000"/>
  </r>
  <r>
    <s v="Eurizon Capital SGR S.p.A."/>
    <x v="1"/>
    <n v="1762536"/>
  </r>
  <r>
    <s v="JP Morgan Asset Management"/>
    <x v="3"/>
    <n v="1632796"/>
  </r>
  <r>
    <s v="La Financière de l'Echiquier"/>
    <x v="3"/>
    <n v="1578278"/>
  </r>
  <r>
    <s v="Tocqueville Finance S.A._NLE"/>
    <x v="6"/>
    <n v="1578278"/>
  </r>
  <r>
    <s v="California Public Employees' Retirement System"/>
    <x v="2"/>
    <n v="1432833"/>
  </r>
  <r>
    <s v="Dimensional Fund Advisors, Ltd."/>
    <x v="4"/>
    <n v="1414845"/>
  </r>
  <r>
    <s v="Degroof Petercam Asset Management"/>
    <x v="3"/>
    <n v="1262703"/>
  </r>
  <r>
    <s v="Tareno International Asset Managers"/>
    <x v="6"/>
    <n v="1215000"/>
  </r>
  <r>
    <s v="Mellon Investments Corporation"/>
    <x v="3"/>
    <n v="1209332"/>
  </r>
  <r>
    <s v="California State Teachers Retirement System"/>
    <x v="2"/>
    <n v="1192802"/>
  </r>
  <r>
    <s v="State Street Global Advisors (UK) Ltd."/>
    <x v="2"/>
    <n v="1187862"/>
  </r>
  <r>
    <s v="Tresides Asset Management GmbH"/>
    <x v="6"/>
    <n v="1150000"/>
  </r>
  <r>
    <s v="Allianz Global Investors GmbH"/>
    <x v="3"/>
    <n v="1147714"/>
  </r>
  <r>
    <s v="Kutxabank Gestion, SGIIC, S.A.U."/>
    <x v="5"/>
    <n v="1120034"/>
  </r>
  <r>
    <s v="Legal &amp; General Investment Management Ltd."/>
    <x v="2"/>
    <n v="1115023"/>
  </r>
  <r>
    <s v="LGT Capital Partners Ltd."/>
    <x v="3"/>
    <n v="1043739"/>
  </r>
  <r>
    <s v="Kairos Partners SGR S.p.A."/>
    <x v="3"/>
    <n v="1016760.0000000001"/>
  </r>
  <r>
    <s v="1832 Asset Management L.P."/>
    <x v="3"/>
    <n v="985260"/>
  </r>
  <r>
    <s v="State Street Global Advisors (US)"/>
    <x v="2"/>
    <n v="983121"/>
  </r>
  <r>
    <s v="Meeschaert Amilton Asset Management_NLE"/>
    <x v="6"/>
    <n v="954751"/>
  </r>
  <r>
    <s v="DWS Investment GmbH"/>
    <x v="3"/>
    <n v="924673"/>
  </r>
  <r>
    <s v="APG Asset Management N.V."/>
    <x v="1"/>
    <n v="773003"/>
  </r>
  <r>
    <s v="Vanguard Investments Australia Ltd."/>
    <x v="2"/>
    <n v="721131"/>
  </r>
  <r>
    <s v="Siemens Fonds Invest GmbH"/>
    <x v="1"/>
    <n v="711054"/>
  </r>
  <r>
    <s v="Eurizon Capital S.A."/>
    <x v="0"/>
    <n v="697915"/>
  </r>
  <r>
    <s v="Nuveen LLC"/>
    <x v="3"/>
    <n v="679515"/>
  </r>
  <r>
    <s v="Geode Capital Management, L.L.C."/>
    <x v="2"/>
    <n v="675979"/>
  </r>
  <r>
    <s v="HSBC Global Asset Management (UK) Limited"/>
    <x v="1"/>
    <n v="637706"/>
  </r>
  <r>
    <s v="Thrivent Asset Management, LLC"/>
    <x v="3"/>
    <n v="601077"/>
  </r>
  <r>
    <s v="AQR Capital Management, LLC"/>
    <x v="7"/>
    <n v="558014"/>
  </r>
  <r>
    <s v="GN Invest &amp; Consulting AG"/>
    <x v="6"/>
    <n v="550000"/>
  </r>
  <r>
    <s v="ARCA Fondi SGR S.p.A"/>
    <x v="6"/>
    <n v="538301"/>
  </r>
  <r>
    <s v="Banque Nationale de Belgique S.A."/>
    <x v="6"/>
    <n v="520000"/>
  </r>
  <r>
    <s v="DekaBank Deutsche Girozentrale Luxembourg S.A."/>
    <x v="6"/>
    <n v="457980"/>
  </r>
  <r>
    <s v="UBS Asset Management (Switzerland)"/>
    <x v="0"/>
    <n v="412948"/>
  </r>
  <r>
    <s v="Credit Suisse Asset Management (Schweiz) AG"/>
    <x v="6"/>
    <n v="409956"/>
  </r>
  <r>
    <s v="ZEST SA"/>
    <x v="7"/>
    <n v="380000"/>
  </r>
  <r>
    <s v="American Century Investment Management, Inc."/>
    <x v="1"/>
    <n v="378868"/>
  </r>
  <r>
    <s v="BCC Risparmio&amp;Previdenza S.G.R.p.A."/>
    <x v="0"/>
    <n v="357000"/>
  </r>
  <r>
    <s v="AG2R La Mondiale Gestion d'Actifs SA"/>
    <x v="6"/>
    <n v="351958"/>
  </r>
  <r>
    <s v="Invesco Capital Management LLC"/>
    <x v="2"/>
    <n v="348821"/>
  </r>
  <r>
    <s v="Ostrum Asset Management"/>
    <x v="0"/>
    <n v="342185"/>
  </r>
  <r>
    <s v="Spuerkeess Asset Management"/>
    <x v="0"/>
    <n v="341958"/>
  </r>
  <r>
    <s v="Ecofi Investissements S.A"/>
    <x v="8"/>
    <n v="316527"/>
  </r>
  <r>
    <s v="Zürcher Kantonalbank (Asset Management)"/>
    <x v="5"/>
    <n v="294793"/>
  </r>
  <r>
    <s v="Clartan Associés"/>
    <x v="6"/>
    <n v="280693"/>
  </r>
  <r>
    <s v="LBBW Asset Management Investmentgesellschaft mbH"/>
    <x v="3"/>
    <n v="270000"/>
  </r>
  <r>
    <s v="DWS International GmbH"/>
    <x v="6"/>
    <n v="265714"/>
  </r>
  <r>
    <s v="Russell Investments Limited"/>
    <x v="0"/>
    <n v="265582"/>
  </r>
  <r>
    <s v="Mandarine Gestion"/>
    <x v="5"/>
    <n v="262256"/>
  </r>
  <r>
    <s v="KLP Fondsforvaltning AS"/>
    <x v="6"/>
    <n v="242369"/>
  </r>
  <r>
    <s v="Banque Degroof Petercam N.V."/>
    <x v="1"/>
    <n v="230000"/>
  </r>
  <r>
    <s v="BlackRock Asset Management Canada Limited"/>
    <x v="2"/>
    <n v="225138"/>
  </r>
  <r>
    <s v="Florida State Board of Administration"/>
    <x v="2"/>
    <n v="212690"/>
  </r>
  <r>
    <s v="Sella SGR S.p.A."/>
    <x v="3"/>
    <n v="200955"/>
  </r>
  <r>
    <s v="UB Rahastoyhtiö Oy"/>
    <x v="7"/>
    <n v="200000"/>
  </r>
  <r>
    <s v="ÖKOWORLD LUX S.A."/>
    <x v="1"/>
    <n v="200000"/>
  </r>
  <r>
    <s v="Basellandschaftliche Kantonalbank"/>
    <x v="9"/>
    <n v="196921"/>
  </r>
  <r>
    <s v="BG Fund Management Luxembourg S.A."/>
    <x v="1"/>
    <n v="193956"/>
  </r>
  <r>
    <s v="VanEck Australia Pty Ltd."/>
    <x v="2"/>
    <n v="181739"/>
  </r>
  <r>
    <s v="First Trust Advisors L.P."/>
    <x v="2"/>
    <n v="177330"/>
  </r>
  <r>
    <s v="ReAssure Limited"/>
    <x v="6"/>
    <n v="176645"/>
  </r>
  <r>
    <s v="Fideas CAPITAL"/>
    <x v="6"/>
    <n v="176362"/>
  </r>
  <r>
    <s v="Ossiam"/>
    <x v="6"/>
    <n v="175979"/>
  </r>
  <r>
    <s v="Edmond de Rothschild Asset Management (France) S.A."/>
    <x v="0"/>
    <n v="173700"/>
  </r>
  <r>
    <s v="HAC VermögensManagement AG"/>
    <x v="4"/>
    <n v="172324"/>
  </r>
  <r>
    <s v="PKB Privat Bank AG"/>
    <x v="0"/>
    <n v="160000"/>
  </r>
  <r>
    <s v="Barclays Wealth"/>
    <x v="0"/>
    <n v="157086"/>
  </r>
  <r>
    <s v="Scottish Friendly Asset Managers Limited"/>
    <x v="6"/>
    <n v="156492"/>
  </r>
  <r>
    <s v="MLC Asset Management"/>
    <x v="6"/>
    <n v="145599"/>
  </r>
  <r>
    <s v="Sparinvest S.A."/>
    <x v="0"/>
    <n v="136434"/>
  </r>
  <r>
    <s v="La Française Systematic Asset Management GmbH"/>
    <x v="0"/>
    <n v="135226"/>
  </r>
  <r>
    <s v="HanseMerkur Trust AG"/>
    <x v="6"/>
    <n v="131786"/>
  </r>
  <r>
    <s v="PanAgora Asset Management Inc."/>
    <x v="3"/>
    <n v="129890"/>
  </r>
  <r>
    <s v="Voya Investment Management LLC"/>
    <x v="1"/>
    <n v="129890"/>
  </r>
  <r>
    <s v="Nykredit Bank AS"/>
    <x v="5"/>
    <n v="128123.99999999999"/>
  </r>
  <r>
    <s v="Hargreaves Lansdown Fund Managers Ltd."/>
    <x v="6"/>
    <n v="125187"/>
  </r>
  <r>
    <s v="NNIP Asset Management B.V._NLE"/>
    <x v="6"/>
    <n v="112000"/>
  </r>
  <r>
    <s v="Argonaut Capital Partners LLP"/>
    <x v="7"/>
    <n v="102965"/>
  </r>
  <r>
    <s v="SOPRARNO SGR S.p.A."/>
    <x v="6"/>
    <n v="100000"/>
  </r>
  <r>
    <s v="Intermonte Advisory e Gestione"/>
    <x v="6"/>
    <n v="100000"/>
  </r>
  <r>
    <s v="Credit Mutuel Asset Management"/>
    <x v="5"/>
    <n v="100000"/>
  </r>
  <r>
    <s v="Franklin Templeton Portfolio Advisors, Inc"/>
    <x v="8"/>
    <n v="96483"/>
  </r>
  <r>
    <s v="Credit Suisse Funds AG"/>
    <x v="1"/>
    <n v="90977"/>
  </r>
  <r>
    <s v="First Sentier Investors (Hong Kong) Limited"/>
    <x v="3"/>
    <n v="88781"/>
  </r>
  <r>
    <s v="Acadian Asset Management LLC"/>
    <x v="4"/>
    <n v="87461"/>
  </r>
  <r>
    <s v="MC Square S.A."/>
    <x v="6"/>
    <n v="86273"/>
  </r>
  <r>
    <s v="Jennison Associates LLC"/>
    <x v="5"/>
    <n v="81992"/>
  </r>
  <r>
    <s v="IndexIQ Advisors LLC"/>
    <x v="2"/>
    <n v="81644"/>
  </r>
  <r>
    <s v="BNP Paribas Asset Management France SAS"/>
    <x v="1"/>
    <n v="80427"/>
  </r>
  <r>
    <s v="Flornoy Ferri SAS"/>
    <x v="6"/>
    <n v="80000"/>
  </r>
  <r>
    <s v="BI Asset Management Fondsmæglerselskab A/S"/>
    <x v="0"/>
    <n v="75658"/>
  </r>
  <r>
    <s v="BFT Investment Managers"/>
    <x v="3"/>
    <n v="75000"/>
  </r>
  <r>
    <s v="Victory Capital Management Inc."/>
    <x v="1"/>
    <n v="73737"/>
  </r>
  <r>
    <s v="LLB Invest Kapitalanlagegesellschaft m.b.H."/>
    <x v="3"/>
    <n v="71000"/>
  </r>
  <r>
    <s v="Federal Finance Gestion"/>
    <x v="3"/>
    <n v="70951"/>
  </r>
  <r>
    <s v="Degussa Bank AG"/>
    <x v="3"/>
    <n v="70410"/>
  </r>
  <r>
    <s v="BOCI-Prudential Asset Management Ltd."/>
    <x v="0"/>
    <n v="55172"/>
  </r>
  <r>
    <s v="DBX Advisors LLC."/>
    <x v="6"/>
    <n v="53839"/>
  </r>
  <r>
    <s v="Source For Alpha (Deutschland) AG"/>
    <x v="6"/>
    <n v="52004"/>
  </r>
  <r>
    <s v="LBP AM"/>
    <x v="1"/>
    <n v="51567"/>
  </r>
  <r>
    <s v="AXA Investment Managers UK Ltd."/>
    <x v="0"/>
    <n v="50527"/>
  </r>
  <r>
    <s v="JPMorgan Asset Management (Europe) S.à.r.l."/>
    <x v="3"/>
    <n v="49413"/>
  </r>
  <r>
    <s v="Calvert Research and Management"/>
    <x v="0"/>
    <n v="48247"/>
  </r>
  <r>
    <s v="Seligson &amp; Co Rahastoyhtiö Oyj"/>
    <x v="3"/>
    <n v="47400"/>
  </r>
  <r>
    <s v="CPR Asset Management"/>
    <x v="1"/>
    <n v="45597"/>
  </r>
  <r>
    <s v="Assenagon Asset Management S.A."/>
    <x v="2"/>
    <n v="42848"/>
  </r>
  <r>
    <s v="Manulife Investment Management (Taiwan) Co.,Ltd."/>
    <x v="6"/>
    <n v="41899"/>
  </r>
  <r>
    <s v="TD Asset Management Inc."/>
    <x v="3"/>
    <n v="39892"/>
  </r>
  <r>
    <s v="Lazard Asset Management Limited"/>
    <x v="0"/>
    <n v="39700"/>
  </r>
  <r>
    <s v="Robeco Institutional Asset Management B.V."/>
    <x v="1"/>
    <n v="37942"/>
  </r>
  <r>
    <s v="Banca Finnat Euramerica S.p.A."/>
    <x v="1"/>
    <n v="35000"/>
  </r>
  <r>
    <s v="Lampe Asset Management GmbH"/>
    <x v="0"/>
    <n v="34500"/>
  </r>
  <r>
    <s v="Goldman Sachs Asset Management, L.P."/>
    <x v="1"/>
    <n v="34321"/>
  </r>
  <r>
    <s v="Quorus Vermögensverwaltung AG"/>
    <x v="6"/>
    <n v="33000"/>
  </r>
  <r>
    <s v="Quoniam Asset Management GmbH"/>
    <x v="8"/>
    <n v="32762"/>
  </r>
  <r>
    <s v="Vanguard Global Advisers LLC"/>
    <x v="6"/>
    <n v="32378.999999999996"/>
  </r>
  <r>
    <s v="Security Kapitalanlage AG"/>
    <x v="2"/>
    <n v="32000"/>
  </r>
  <r>
    <s v="Etica Sgr S.p.A."/>
    <x v="6"/>
    <n v="28290"/>
  </r>
  <r>
    <s v="CA Indosuez (Switzerland) S.A."/>
    <x v="3"/>
    <n v="27938"/>
  </r>
  <r>
    <s v="Northern Trust Investments, Inc."/>
    <x v="2"/>
    <n v="27391"/>
  </r>
  <r>
    <s v="JPMorgan Asset Management U.K. Limited"/>
    <x v="1"/>
    <n v="26388"/>
  </r>
  <r>
    <s v="Deka Investment GmbH"/>
    <x v="1"/>
    <n v="24000"/>
  </r>
  <r>
    <s v="J.P. Morgan Investment Management, Inc. (SI)"/>
    <x v="6"/>
    <n v="23924"/>
  </r>
  <r>
    <s v="Mackenzie Financial Corporation"/>
    <x v="1"/>
    <n v="21722"/>
  </r>
  <r>
    <s v="BlackRock Investment Management (Australia) Ltd."/>
    <x v="2"/>
    <n v="21521"/>
  </r>
  <r>
    <s v="SELECTRA Management Company S.A."/>
    <x v="6"/>
    <n v="20000"/>
  </r>
  <r>
    <s v="ANIMA Asset Management Ltd."/>
    <x v="10"/>
    <n v="19265"/>
  </r>
  <r>
    <s v="State Street Global Advisors (France) S.A."/>
    <x v="2"/>
    <n v="19108"/>
  </r>
  <r>
    <s v="La Banque Postale Structured Asset Management_NLE"/>
    <x v="6"/>
    <n v="18265"/>
  </r>
  <r>
    <s v="Hussman Strategic Advisors, Inc."/>
    <x v="5"/>
    <n v="18000"/>
  </r>
  <r>
    <s v="RAM Active Investments S.A."/>
    <x v="6"/>
    <n v="15956.000000000002"/>
  </r>
  <r>
    <s v="Montepio Gestão de Activos - SGFI, S.A."/>
    <x v="6"/>
    <n v="15383"/>
  </r>
  <r>
    <s v="Riverfront Investment Group, LLC"/>
    <x v="1"/>
    <n v="15294"/>
  </r>
  <r>
    <s v="Gescooperativo, S.A., S.G.I.I.C."/>
    <x v="3"/>
    <n v="15192"/>
  </r>
  <r>
    <s v="Consultinvest Asset Management SGR S.p.A."/>
    <x v="1"/>
    <n v="15000"/>
  </r>
  <r>
    <s v="AGF Investments Inc."/>
    <x v="3"/>
    <n v="14921"/>
  </r>
  <r>
    <s v="MLC Investments Limited"/>
    <x v="5"/>
    <n v="13237"/>
  </r>
  <r>
    <s v="Laffitte Capital Management"/>
    <x v="7"/>
    <n v="13220"/>
  </r>
  <r>
    <s v="Aviva Investors Global Services Limited"/>
    <x v="1"/>
    <n v="12483"/>
  </r>
  <r>
    <s v="Danske Bank Asset Management"/>
    <x v="1"/>
    <n v="12048"/>
  </r>
  <r>
    <s v="M&amp;G Investment Management Ltd."/>
    <x v="4"/>
    <n v="12000"/>
  </r>
  <r>
    <s v="Dimensional Fund Advisors Canada ULC"/>
    <x v="2"/>
    <n v="10974"/>
  </r>
  <r>
    <s v="BlackRock Financial Management, Inc."/>
    <x v="1"/>
    <n v="10811"/>
  </r>
  <r>
    <s v="INVESCO Asset Management Deutschland GmbH"/>
    <x v="0"/>
    <n v="10606"/>
  </r>
  <r>
    <s v="State Street Global Advisors Ltd. (Canada)"/>
    <x v="2"/>
    <n v="10235"/>
  </r>
  <r>
    <s v="BlackRock Asset Management North Asia Limited"/>
    <x v="2"/>
    <n v="9547"/>
  </r>
  <r>
    <s v="Franklin Advisory Services, LLC"/>
    <x v="0"/>
    <n v="8924"/>
  </r>
  <r>
    <s v="Inversis Gestión, S.A., SGIIC"/>
    <x v="3"/>
    <n v="8042.0000000000009"/>
  </r>
  <r>
    <s v="Nuveen Asset Management, LLC"/>
    <x v="0"/>
    <n v="7953.9999999999991"/>
  </r>
  <r>
    <s v="Insingergilissen Asset Management N.V."/>
    <x v="0"/>
    <n v="6730"/>
  </r>
  <r>
    <s v="InsingerGilissen Bankiers N.V."/>
    <x v="0"/>
    <n v="6377"/>
  </r>
  <r>
    <s v="GLG Partners LP"/>
    <x v="7"/>
    <n v="6104"/>
  </r>
  <r>
    <s v="Samsung Asset Management Co., Ltd."/>
    <x v="0"/>
    <n v="5869"/>
  </r>
  <r>
    <s v="Boston Partners"/>
    <x v="4"/>
    <n v="577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Lazard Asset Management, L.L.C."/>
    <s v="Core Value"/>
    <n v="75117439"/>
    <x v="0"/>
  </r>
  <r>
    <s v="Pictet Asset Management Ltd."/>
    <s v="Core Growth"/>
    <n v="23298271"/>
    <x v="1"/>
  </r>
  <r>
    <s v="The Vanguard Group, Inc."/>
    <s v="Index"/>
    <n v="23055541"/>
    <x v="0"/>
  </r>
  <r>
    <s v="PGGM Vermogensbeheer B.V."/>
    <s v="GARP"/>
    <n v="18327860"/>
    <x v="2"/>
  </r>
  <r>
    <s v="Dimensional Fund Advisors, L.P."/>
    <s v="Deep Value"/>
    <n v="14009378"/>
    <x v="0"/>
  </r>
  <r>
    <s v="KBI Global Investors Ltd."/>
    <s v="Growth"/>
    <n v="12695540"/>
    <x v="3"/>
  </r>
  <r>
    <s v="Norges Bank Investment Management (NBIM)"/>
    <s v="Core Value"/>
    <n v="12511845"/>
    <x v="4"/>
  </r>
  <r>
    <s v="Lazard Asset Management Pacific Company"/>
    <s v="Core Value"/>
    <n v="12426469"/>
    <x v="5"/>
  </r>
  <r>
    <s v="BlackRock Institutional Trust Company, N.A."/>
    <s v="Index"/>
    <n v="10099658"/>
    <x v="0"/>
  </r>
  <r>
    <s v="State Street Global Advisors Ireland Limited"/>
    <s v="Index"/>
    <n v="9773807"/>
    <x v="3"/>
  </r>
  <r>
    <s v="Amundi SGR SpA"/>
    <s v="Core Value"/>
    <n v="7561726"/>
    <x v="6"/>
  </r>
  <r>
    <s v="Stewart Investors"/>
    <s v="Core Growth"/>
    <n v="7464819"/>
    <x v="1"/>
  </r>
  <r>
    <s v="First Sentier Investors"/>
    <m/>
    <n v="6658141"/>
    <x v="5"/>
  </r>
  <r>
    <s v="Royal London Asset Management Ltd."/>
    <s v="Deep Value"/>
    <n v="5908813"/>
    <x v="1"/>
  </r>
  <r>
    <s v="UBS Asset Management (Americas), Inc."/>
    <s v="Core Value"/>
    <n v="4540518"/>
    <x v="0"/>
  </r>
  <r>
    <s v="DNCA Investments"/>
    <s v="GARP"/>
    <n v="4386529"/>
    <x v="7"/>
  </r>
  <r>
    <s v="UBS Asset Management (UK) Ltd."/>
    <s v="Core Value"/>
    <n v="4202037"/>
    <x v="1"/>
  </r>
  <r>
    <s v="BlackRock Advisors (UK) Limited"/>
    <s v="Index"/>
    <n v="3903456"/>
    <x v="1"/>
  </r>
  <r>
    <s v="CI Global Asset Management"/>
    <s v="Core Value"/>
    <n v="3816003"/>
    <x v="8"/>
  </r>
  <r>
    <s v="BlackRock Investment Management (UK) Ltd."/>
    <s v="Core Growth"/>
    <n v="3672674"/>
    <x v="1"/>
  </r>
  <r>
    <s v="Anima SGR S.p.A."/>
    <s v="Core Growth"/>
    <n v="3623695"/>
    <x v="6"/>
  </r>
  <r>
    <s v="Azimut Capital Management Sgr SpA"/>
    <s v="Hedge Fund"/>
    <n v="3397342"/>
    <x v="6"/>
  </r>
  <r>
    <s v="Amundi Asset Management, SAS"/>
    <s v="GARP"/>
    <n v="2971168"/>
    <x v="7"/>
  </r>
  <r>
    <s v="Mediolanum Gestione Fondi SGR p.A."/>
    <s v="Core Growth"/>
    <n v="2750000"/>
    <x v="6"/>
  </r>
  <r>
    <s v="Goldman Sachs Asset Management B.V."/>
    <m/>
    <n v="2634174"/>
    <x v="2"/>
  </r>
  <r>
    <s v="Lombard Odier Asset Management (Europe) Ltd"/>
    <s v="GARP"/>
    <n v="2575830"/>
    <x v="1"/>
  </r>
  <r>
    <s v="Fideuram - Intesa Sanpaolo Private Banking Asset Management SGR S.p.A."/>
    <s v="Core Value"/>
    <n v="2440152"/>
    <x v="6"/>
  </r>
  <r>
    <s v="Charles Schwab Investment Management, Inc."/>
    <s v="Index"/>
    <n v="2417109"/>
    <x v="0"/>
  </r>
  <r>
    <s v="Patrizia Pty Ltd"/>
    <m/>
    <n v="2400095"/>
    <x v="5"/>
  </r>
  <r>
    <s v="JPMorgan Asset Management (Asia Pacific) Limited"/>
    <s v="GARP"/>
    <n v="2262703"/>
    <x v="9"/>
  </r>
  <r>
    <s v="Mercer Global Investments Management Ltd"/>
    <m/>
    <n v="2260456"/>
    <x v="3"/>
  </r>
  <r>
    <s v="MFS Investment Management"/>
    <s v="Core Growth"/>
    <n v="1897411"/>
    <x v="0"/>
  </r>
  <r>
    <s v="BlackRock Asset Management Deutschland AG"/>
    <s v="Index"/>
    <n v="1863248"/>
    <x v="10"/>
  </r>
  <r>
    <s v="Gabelli Funds, LLC"/>
    <s v="Core Value"/>
    <n v="1860000"/>
    <x v="0"/>
  </r>
  <r>
    <s v="Eurizon Capital SGR S.p.A."/>
    <s v="Core Growth"/>
    <n v="1762536"/>
    <x v="6"/>
  </r>
  <r>
    <s v="JP Morgan Asset Management"/>
    <s v="GARP"/>
    <n v="1632796"/>
    <x v="0"/>
  </r>
  <r>
    <s v="La Financière de l'Echiquier"/>
    <s v="GARP"/>
    <n v="1578278"/>
    <x v="7"/>
  </r>
  <r>
    <s v="Tocqueville Finance S.A._NLE"/>
    <m/>
    <n v="1578278"/>
    <x v="7"/>
  </r>
  <r>
    <s v="California Public Employees' Retirement System"/>
    <s v="Index"/>
    <n v="1432833"/>
    <x v="0"/>
  </r>
  <r>
    <s v="Dimensional Fund Advisors, Ltd."/>
    <s v="Deep Value"/>
    <n v="1414845"/>
    <x v="1"/>
  </r>
  <r>
    <s v="Degroof Petercam Asset Management"/>
    <s v="GARP"/>
    <n v="1262703"/>
    <x v="11"/>
  </r>
  <r>
    <s v="Tareno International Asset Managers"/>
    <m/>
    <n v="1215000"/>
    <x v="12"/>
  </r>
  <r>
    <s v="Mellon Investments Corporation"/>
    <s v="GARP"/>
    <n v="1209332"/>
    <x v="0"/>
  </r>
  <r>
    <s v="California State Teachers Retirement System"/>
    <s v="Index"/>
    <n v="1192802"/>
    <x v="0"/>
  </r>
  <r>
    <s v="State Street Global Advisors (UK) Ltd."/>
    <s v="Index"/>
    <n v="1187862"/>
    <x v="1"/>
  </r>
  <r>
    <s v="Tresides Asset Management GmbH"/>
    <m/>
    <n v="1150000"/>
    <x v="10"/>
  </r>
  <r>
    <s v="Allianz Global Investors GmbH"/>
    <s v="GARP"/>
    <n v="1147714"/>
    <x v="10"/>
  </r>
  <r>
    <s v="Kutxabank Gestion, SGIIC, S.A.U."/>
    <s v="Growth"/>
    <n v="1120034"/>
    <x v="13"/>
  </r>
  <r>
    <s v="Legal &amp; General Investment Management Ltd."/>
    <s v="Index"/>
    <n v="1115023"/>
    <x v="1"/>
  </r>
  <r>
    <s v="LGT Capital Partners Ltd."/>
    <s v="GARP"/>
    <n v="1043739"/>
    <x v="12"/>
  </r>
  <r>
    <s v="Kairos Partners SGR S.p.A."/>
    <s v="GARP"/>
    <n v="1016760.0000000001"/>
    <x v="6"/>
  </r>
  <r>
    <s v="1832 Asset Management L.P."/>
    <s v="GARP"/>
    <n v="985260"/>
    <x v="8"/>
  </r>
  <r>
    <s v="State Street Global Advisors (US)"/>
    <s v="Index"/>
    <n v="983121"/>
    <x v="0"/>
  </r>
  <r>
    <s v="Meeschaert Amilton Asset Management_NLE"/>
    <m/>
    <n v="954751"/>
    <x v="7"/>
  </r>
  <r>
    <s v="DWS Investment GmbH"/>
    <s v="GARP"/>
    <n v="924673"/>
    <x v="10"/>
  </r>
  <r>
    <s v="APG Asset Management N.V."/>
    <s v="Core Growth"/>
    <n v="773003"/>
    <x v="2"/>
  </r>
  <r>
    <s v="Vanguard Investments Australia Ltd."/>
    <s v="Index"/>
    <n v="721131"/>
    <x v="5"/>
  </r>
  <r>
    <s v="Siemens Fonds Invest GmbH"/>
    <s v="Core Growth"/>
    <n v="711054"/>
    <x v="10"/>
  </r>
  <r>
    <s v="Eurizon Capital S.A."/>
    <s v="Core Value"/>
    <n v="697915"/>
    <x v="14"/>
  </r>
  <r>
    <s v="Nuveen LLC"/>
    <s v="GARP"/>
    <n v="679515"/>
    <x v="0"/>
  </r>
  <r>
    <s v="Geode Capital Management, L.L.C."/>
    <s v="Index"/>
    <n v="675979"/>
    <x v="0"/>
  </r>
  <r>
    <s v="HSBC Global Asset Management (UK) Limited"/>
    <s v="Core Growth"/>
    <n v="637706"/>
    <x v="1"/>
  </r>
  <r>
    <s v="Thrivent Asset Management, LLC"/>
    <s v="GARP"/>
    <n v="601077"/>
    <x v="0"/>
  </r>
  <r>
    <s v="AQR Capital Management, LLC"/>
    <s v="Hedge Fund"/>
    <n v="558014"/>
    <x v="0"/>
  </r>
  <r>
    <s v="GN Invest &amp; Consulting AG"/>
    <m/>
    <n v="550000"/>
    <x v="15"/>
  </r>
  <r>
    <s v="ARCA Fondi SGR S.p.A"/>
    <m/>
    <n v="538301"/>
    <x v="6"/>
  </r>
  <r>
    <s v="Banque Nationale de Belgique S.A."/>
    <m/>
    <n v="520000"/>
    <x v="11"/>
  </r>
  <r>
    <s v="DekaBank Deutsche Girozentrale Luxembourg S.A."/>
    <m/>
    <n v="457980"/>
    <x v="14"/>
  </r>
  <r>
    <s v="UBS Asset Management (Switzerland)"/>
    <s v="Core Value"/>
    <n v="412948"/>
    <x v="12"/>
  </r>
  <r>
    <s v="Credit Suisse Asset Management (Schweiz) AG"/>
    <m/>
    <n v="409956"/>
    <x v="12"/>
  </r>
  <r>
    <s v="ZEST SA"/>
    <s v="Hedge Fund"/>
    <n v="380000"/>
    <x v="12"/>
  </r>
  <r>
    <s v="American Century Investment Management, Inc."/>
    <s v="Core Growth"/>
    <n v="378868"/>
    <x v="0"/>
  </r>
  <r>
    <s v="BCC Risparmio&amp;Previdenza S.G.R.p.A."/>
    <s v="Core Value"/>
    <n v="357000"/>
    <x v="6"/>
  </r>
  <r>
    <s v="AG2R La Mondiale Gestion d'Actifs SA"/>
    <m/>
    <n v="351958"/>
    <x v="7"/>
  </r>
  <r>
    <s v="Invesco Capital Management LLC"/>
    <s v="Index"/>
    <n v="348821"/>
    <x v="0"/>
  </r>
  <r>
    <s v="Ostrum Asset Management"/>
    <s v="Core Value"/>
    <n v="342185"/>
    <x v="7"/>
  </r>
  <r>
    <s v="Spuerkeess Asset Management"/>
    <s v="Core Value"/>
    <n v="341958"/>
    <x v="14"/>
  </r>
  <r>
    <s v="Ecofi Investissements S.A"/>
    <s v="Yield"/>
    <n v="316527"/>
    <x v="7"/>
  </r>
  <r>
    <s v="Zürcher Kantonalbank (Asset Management)"/>
    <s v="Growth"/>
    <n v="294793"/>
    <x v="12"/>
  </r>
  <r>
    <s v="Clartan Associés"/>
    <m/>
    <n v="280693"/>
    <x v="7"/>
  </r>
  <r>
    <s v="LBBW Asset Management Investmentgesellschaft mbH"/>
    <s v="GARP"/>
    <n v="270000"/>
    <x v="10"/>
  </r>
  <r>
    <s v="DWS International GmbH"/>
    <m/>
    <n v="265714"/>
    <x v="10"/>
  </r>
  <r>
    <s v="Russell Investments Limited"/>
    <s v="Core Value"/>
    <n v="265582"/>
    <x v="1"/>
  </r>
  <r>
    <s v="Mandarine Gestion"/>
    <s v="Growth"/>
    <n v="262256"/>
    <x v="7"/>
  </r>
  <r>
    <s v="KLP Fondsforvaltning AS"/>
    <m/>
    <n v="242369"/>
    <x v="4"/>
  </r>
  <r>
    <s v="Banque Degroof Petercam N.V."/>
    <s v="Core Growth"/>
    <n v="230000"/>
    <x v="11"/>
  </r>
  <r>
    <s v="BlackRock Asset Management Canada Limited"/>
    <s v="Index"/>
    <n v="225138"/>
    <x v="8"/>
  </r>
  <r>
    <s v="Florida State Board of Administration"/>
    <s v="Index"/>
    <n v="212690"/>
    <x v="0"/>
  </r>
  <r>
    <s v="Sella SGR S.p.A."/>
    <s v="GARP"/>
    <n v="200955"/>
    <x v="6"/>
  </r>
  <r>
    <s v="UB Rahastoyhtiö Oy"/>
    <s v="Hedge Fund"/>
    <n v="200000"/>
    <x v="16"/>
  </r>
  <r>
    <s v="ÖKOWORLD LUX S.A."/>
    <s v="Core Growth"/>
    <n v="200000"/>
    <x v="14"/>
  </r>
  <r>
    <s v="Basellandschaftliche Kantonalbank"/>
    <s v="Specialty"/>
    <n v="196921"/>
    <x v="12"/>
  </r>
  <r>
    <s v="BG Fund Management Luxembourg S.A."/>
    <s v="Core Growth"/>
    <n v="193956"/>
    <x v="14"/>
  </r>
  <r>
    <s v="VanEck Australia Pty Ltd."/>
    <s v="Index"/>
    <n v="181739"/>
    <x v="5"/>
  </r>
  <r>
    <s v="First Trust Advisors L.P."/>
    <s v="Index"/>
    <n v="177330"/>
    <x v="0"/>
  </r>
  <r>
    <s v="ReAssure Limited"/>
    <m/>
    <n v="176645"/>
    <x v="1"/>
  </r>
  <r>
    <s v="Fideas CAPITAL"/>
    <m/>
    <n v="176362"/>
    <x v="7"/>
  </r>
  <r>
    <s v="Ossiam"/>
    <m/>
    <n v="175979"/>
    <x v="7"/>
  </r>
  <r>
    <s v="Edmond de Rothschild Asset Management (France) S.A."/>
    <s v="Core Value"/>
    <n v="173700"/>
    <x v="7"/>
  </r>
  <r>
    <s v="HAC VermögensManagement AG"/>
    <s v="Deep Value"/>
    <n v="172324"/>
    <x v="10"/>
  </r>
  <r>
    <s v="PKB Privat Bank AG"/>
    <s v="Core Value"/>
    <n v="160000"/>
    <x v="12"/>
  </r>
  <r>
    <s v="Barclays Wealth"/>
    <s v="Core Value"/>
    <n v="157086"/>
    <x v="1"/>
  </r>
  <r>
    <s v="Scottish Friendly Asset Managers Limited"/>
    <m/>
    <n v="156492"/>
    <x v="1"/>
  </r>
  <r>
    <s v="MLC Asset Management"/>
    <m/>
    <n v="145599"/>
    <x v="5"/>
  </r>
  <r>
    <s v="Sparinvest S.A."/>
    <s v="Core Value"/>
    <n v="136434"/>
    <x v="14"/>
  </r>
  <r>
    <s v="La Française Systematic Asset Management GmbH"/>
    <s v="Core Value"/>
    <n v="135226"/>
    <x v="10"/>
  </r>
  <r>
    <s v="HanseMerkur Trust AG"/>
    <m/>
    <n v="131786"/>
    <x v="10"/>
  </r>
  <r>
    <s v="PanAgora Asset Management Inc."/>
    <s v="GARP"/>
    <n v="129890"/>
    <x v="0"/>
  </r>
  <r>
    <s v="Voya Investment Management LLC"/>
    <s v="Core Growth"/>
    <n v="129890"/>
    <x v="0"/>
  </r>
  <r>
    <s v="Nykredit Bank AS"/>
    <s v="Growth"/>
    <n v="128123.99999999999"/>
    <x v="17"/>
  </r>
  <r>
    <s v="Hargreaves Lansdown Fund Managers Ltd."/>
    <m/>
    <n v="125187"/>
    <x v="1"/>
  </r>
  <r>
    <s v="NNIP Asset Management B.V._NLE"/>
    <m/>
    <n v="112000"/>
    <x v="2"/>
  </r>
  <r>
    <s v="Argonaut Capital Partners LLP"/>
    <s v="Hedge Fund"/>
    <n v="102965"/>
    <x v="1"/>
  </r>
  <r>
    <s v="SOPRARNO SGR S.p.A."/>
    <m/>
    <n v="100000"/>
    <x v="6"/>
  </r>
  <r>
    <s v="Intermonte Advisory e Gestione"/>
    <m/>
    <n v="100000"/>
    <x v="6"/>
  </r>
  <r>
    <s v="Credit Mutuel Asset Management"/>
    <s v="Growth"/>
    <n v="100000"/>
    <x v="7"/>
  </r>
  <r>
    <s v="Franklin Templeton Portfolio Advisors, Inc"/>
    <s v="Yield"/>
    <n v="96483"/>
    <x v="0"/>
  </r>
  <r>
    <s v="Credit Suisse Funds AG"/>
    <s v="Core Growth"/>
    <n v="90977"/>
    <x v="12"/>
  </r>
  <r>
    <s v="First Sentier Investors (Hong Kong) Limited"/>
    <s v="GARP"/>
    <n v="88781"/>
    <x v="9"/>
  </r>
  <r>
    <s v="Acadian Asset Management LLC"/>
    <s v="Deep Value"/>
    <n v="87461"/>
    <x v="0"/>
  </r>
  <r>
    <s v="MC Square S.A."/>
    <m/>
    <n v="86273"/>
    <x v="14"/>
  </r>
  <r>
    <s v="Jennison Associates LLC"/>
    <s v="Growth"/>
    <n v="81992"/>
    <x v="0"/>
  </r>
  <r>
    <s v="IndexIQ Advisors LLC"/>
    <s v="Index"/>
    <n v="81644"/>
    <x v="0"/>
  </r>
  <r>
    <s v="BNP Paribas Asset Management France SAS"/>
    <s v="Core Growth"/>
    <n v="80427"/>
    <x v="7"/>
  </r>
  <r>
    <s v="Flornoy Ferri SAS"/>
    <m/>
    <n v="80000"/>
    <x v="7"/>
  </r>
  <r>
    <s v="BI Asset Management Fondsmæglerselskab A/S"/>
    <s v="Core Value"/>
    <n v="75658"/>
    <x v="17"/>
  </r>
  <r>
    <s v="BFT Investment Managers"/>
    <s v="GARP"/>
    <n v="75000"/>
    <x v="7"/>
  </r>
  <r>
    <s v="Victory Capital Management Inc."/>
    <s v="Core Growth"/>
    <n v="73737"/>
    <x v="0"/>
  </r>
  <r>
    <s v="LLB Invest Kapitalanlagegesellschaft m.b.H."/>
    <s v="GARP"/>
    <n v="71000"/>
    <x v="18"/>
  </r>
  <r>
    <s v="Federal Finance Gestion"/>
    <s v="GARP"/>
    <n v="70951"/>
    <x v="7"/>
  </r>
  <r>
    <s v="Degussa Bank AG"/>
    <s v="GARP"/>
    <n v="70410"/>
    <x v="10"/>
  </r>
  <r>
    <s v="BOCI-Prudential Asset Management Ltd."/>
    <s v="Core Value"/>
    <n v="55172"/>
    <x v="9"/>
  </r>
  <r>
    <s v="DBX Advisors LLC."/>
    <m/>
    <n v="53839"/>
    <x v="0"/>
  </r>
  <r>
    <s v="Source For Alpha (Deutschland) AG"/>
    <m/>
    <n v="52004"/>
    <x v="10"/>
  </r>
  <r>
    <s v="LBP AM"/>
    <s v="Core Growth"/>
    <n v="51567"/>
    <x v="7"/>
  </r>
  <r>
    <s v="AXA Investment Managers UK Ltd."/>
    <s v="Core Value"/>
    <n v="50527"/>
    <x v="1"/>
  </r>
  <r>
    <s v="JPMorgan Asset Management (Europe) S.à.r.l."/>
    <s v="GARP"/>
    <n v="49413"/>
    <x v="14"/>
  </r>
  <r>
    <s v="Calvert Research and Management"/>
    <s v="Core Value"/>
    <n v="48247"/>
    <x v="0"/>
  </r>
  <r>
    <s v="Seligson &amp; Co Rahastoyhtiö Oyj"/>
    <s v="GARP"/>
    <n v="47400"/>
    <x v="16"/>
  </r>
  <r>
    <s v="CPR Asset Management"/>
    <s v="Core Growth"/>
    <n v="45597"/>
    <x v="7"/>
  </r>
  <r>
    <s v="Assenagon Asset Management S.A."/>
    <s v="Index"/>
    <n v="42848"/>
    <x v="10"/>
  </r>
  <r>
    <s v="Manulife Investment Management (Taiwan) Co.,Ltd."/>
    <m/>
    <n v="41899"/>
    <x v="19"/>
  </r>
  <r>
    <s v="TD Asset Management Inc."/>
    <s v="GARP"/>
    <n v="39892"/>
    <x v="8"/>
  </r>
  <r>
    <s v="Lazard Asset Management Limited"/>
    <s v="Core Value"/>
    <n v="39700"/>
    <x v="1"/>
  </r>
  <r>
    <s v="Robeco Institutional Asset Management B.V."/>
    <s v="Core Growth"/>
    <n v="37942"/>
    <x v="2"/>
  </r>
  <r>
    <s v="Banca Finnat Euramerica S.p.A."/>
    <s v="Core Growth"/>
    <n v="35000"/>
    <x v="6"/>
  </r>
  <r>
    <s v="Lampe Asset Management GmbH"/>
    <s v="Core Value"/>
    <n v="34500"/>
    <x v="10"/>
  </r>
  <r>
    <s v="Goldman Sachs Asset Management, L.P."/>
    <s v="Core Growth"/>
    <n v="34321"/>
    <x v="0"/>
  </r>
  <r>
    <s v="Quorus Vermögensverwaltung AG"/>
    <m/>
    <n v="33000"/>
    <x v="15"/>
  </r>
  <r>
    <s v="Quoniam Asset Management GmbH"/>
    <s v="Yield"/>
    <n v="32762"/>
    <x v="10"/>
  </r>
  <r>
    <s v="Vanguard Global Advisers LLC"/>
    <m/>
    <n v="32378.999999999996"/>
    <x v="0"/>
  </r>
  <r>
    <s v="Security Kapitalanlage AG"/>
    <s v="Index"/>
    <n v="32000"/>
    <x v="18"/>
  </r>
  <r>
    <s v="Etica Sgr S.p.A."/>
    <m/>
    <n v="28290"/>
    <x v="6"/>
  </r>
  <r>
    <s v="CA Indosuez (Switzerland) S.A."/>
    <s v="GARP"/>
    <n v="27938"/>
    <x v="12"/>
  </r>
  <r>
    <s v="Northern Trust Investments, Inc."/>
    <s v="Index"/>
    <n v="27391"/>
    <x v="0"/>
  </r>
  <r>
    <s v="JPMorgan Asset Management U.K. Limited"/>
    <s v="Core Growth"/>
    <n v="26388"/>
    <x v="1"/>
  </r>
  <r>
    <s v="Deka Investment GmbH"/>
    <s v="Core Growth"/>
    <n v="24000"/>
    <x v="10"/>
  </r>
  <r>
    <s v="J.P. Morgan Investment Management, Inc. (SI)"/>
    <m/>
    <n v="23924"/>
    <x v="20"/>
  </r>
  <r>
    <s v="Mackenzie Financial Corporation"/>
    <s v="Core Growth"/>
    <n v="21722"/>
    <x v="8"/>
  </r>
  <r>
    <s v="BlackRock Investment Management (Australia) Ltd."/>
    <s v="Index"/>
    <n v="21521"/>
    <x v="5"/>
  </r>
  <r>
    <s v="SELECTRA Management Company S.A."/>
    <m/>
    <n v="20000"/>
    <x v="14"/>
  </r>
  <r>
    <s v="ANIMA Asset Management Ltd."/>
    <s v="Momentum"/>
    <n v="19265"/>
    <x v="3"/>
  </r>
  <r>
    <s v="State Street Global Advisors (France) S.A."/>
    <s v="Index"/>
    <n v="19108"/>
    <x v="7"/>
  </r>
  <r>
    <s v="La Banque Postale Structured Asset Management_NLE"/>
    <m/>
    <n v="18265"/>
    <x v="7"/>
  </r>
  <r>
    <s v="Hussman Strategic Advisors, Inc."/>
    <s v="Growth"/>
    <n v="18000"/>
    <x v="0"/>
  </r>
  <r>
    <s v="RAM Active Investments S.A."/>
    <m/>
    <n v="15956.000000000002"/>
    <x v="12"/>
  </r>
  <r>
    <s v="Montepio Gestão de Activos - SGFI, S.A."/>
    <m/>
    <n v="15383"/>
    <x v="21"/>
  </r>
  <r>
    <s v="Riverfront Investment Group, LLC"/>
    <s v="Core Growth"/>
    <n v="15294"/>
    <x v="0"/>
  </r>
  <r>
    <s v="Gescooperativo, S.A., S.G.I.I.C."/>
    <s v="GARP"/>
    <n v="15192"/>
    <x v="13"/>
  </r>
  <r>
    <s v="Consultinvest Asset Management SGR S.p.A."/>
    <s v="Core Growth"/>
    <n v="15000"/>
    <x v="6"/>
  </r>
  <r>
    <s v="AGF Investments Inc."/>
    <s v="GARP"/>
    <n v="14921"/>
    <x v="8"/>
  </r>
  <r>
    <s v="MLC Investments Limited"/>
    <s v="Growth"/>
    <n v="13237"/>
    <x v="5"/>
  </r>
  <r>
    <s v="Laffitte Capital Management"/>
    <s v="Hedge Fund"/>
    <n v="13220"/>
    <x v="7"/>
  </r>
  <r>
    <s v="Aviva Investors Global Services Limited"/>
    <s v="Core Growth"/>
    <n v="12483"/>
    <x v="1"/>
  </r>
  <r>
    <s v="Danske Bank Asset Management"/>
    <s v="Core Growth"/>
    <n v="12048"/>
    <x v="17"/>
  </r>
  <r>
    <s v="M&amp;G Investment Management Ltd."/>
    <s v="Deep Value"/>
    <n v="12000"/>
    <x v="1"/>
  </r>
  <r>
    <s v="Dimensional Fund Advisors Canada ULC"/>
    <s v="Index"/>
    <n v="10974"/>
    <x v="8"/>
  </r>
  <r>
    <s v="BlackRock Financial Management, Inc."/>
    <s v="Core Growth"/>
    <n v="10811"/>
    <x v="0"/>
  </r>
  <r>
    <s v="INVESCO Asset Management Deutschland GmbH"/>
    <s v="Core Value"/>
    <n v="10606"/>
    <x v="10"/>
  </r>
  <r>
    <s v="State Street Global Advisors Ltd. (Canada)"/>
    <s v="Index"/>
    <n v="10235"/>
    <x v="8"/>
  </r>
  <r>
    <s v="BlackRock Asset Management North Asia Limited"/>
    <s v="Index"/>
    <n v="9547"/>
    <x v="9"/>
  </r>
  <r>
    <s v="Franklin Advisory Services, LLC"/>
    <s v="Core Value"/>
    <n v="8924"/>
    <x v="0"/>
  </r>
  <r>
    <s v="Inversis Gestión, S.A., SGIIC"/>
    <s v="GARP"/>
    <n v="8042.0000000000009"/>
    <x v="13"/>
  </r>
  <r>
    <s v="Nuveen Asset Management, LLC"/>
    <s v="Core Value"/>
    <n v="7953.9999999999991"/>
    <x v="0"/>
  </r>
  <r>
    <s v="Insingergilissen Asset Management N.V."/>
    <s v="Core Value"/>
    <n v="6730"/>
    <x v="2"/>
  </r>
  <r>
    <s v="InsingerGilissen Bankiers N.V."/>
    <s v="Core Value"/>
    <n v="6377"/>
    <x v="2"/>
  </r>
  <r>
    <s v="GLG Partners LP"/>
    <s v="Hedge Fund"/>
    <n v="6104"/>
    <x v="1"/>
  </r>
  <r>
    <s v="Samsung Asset Management Co., Ltd."/>
    <s v="Core Value"/>
    <n v="5869"/>
    <x v="22"/>
  </r>
  <r>
    <s v="Boston Partners"/>
    <s v="Deep Value"/>
    <n v="577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D74AC3-EF66-4F2C-B2AF-6645CCC91EEC}" name="Tabella pivot1" cacheId="52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I5:J17" firstHeaderRow="1" firstDataRow="1" firstDataCol="1"/>
  <pivotFields count="3">
    <pivotField showAll="0"/>
    <pivotField axis="axisRow" showAll="0">
      <items count="12">
        <item x="1"/>
        <item x="0"/>
        <item x="4"/>
        <item x="3"/>
        <item x="5"/>
        <item x="7"/>
        <item x="2"/>
        <item x="10"/>
        <item x="9"/>
        <item x="8"/>
        <item x="6"/>
        <item t="default"/>
      </items>
    </pivotField>
    <pivotField dataField="1" numFmtId="3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a di azioni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19EA44-D5F5-4B67-8120-2EB4BF01FEF2}" name="Tabella pivot2" cacheId="38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M5:N20" firstHeaderRow="1" firstDataRow="1" firstDataCol="1"/>
  <pivotFields count="3">
    <pivotField showAll="0"/>
    <pivotField dataField="1" showAll="0"/>
    <pivotField axis="axisRow" showAll="0">
      <items count="15">
        <item x="13"/>
        <item x="1"/>
        <item x="0"/>
        <item x="4"/>
        <item x="3"/>
        <item x="5"/>
        <item x="7"/>
        <item x="12"/>
        <item x="2"/>
        <item x="8"/>
        <item x="11"/>
        <item x="10"/>
        <item x="9"/>
        <item x="6"/>
        <item t="default"/>
      </items>
    </pivotField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a di azioni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A7A100-666B-4EA6-8797-CB85D52EBBA7}" name="Tabella pivot3" cacheId="39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M4:N31" firstHeaderRow="1" firstDataRow="1" firstDataCol="1"/>
  <pivotFields count="4">
    <pivotField showAll="0"/>
    <pivotField dataField="1" showAll="0"/>
    <pivotField showAll="0"/>
    <pivotField axis="axisRow" showAll="0">
      <items count="27">
        <item x="5"/>
        <item x="18"/>
        <item x="11"/>
        <item x="8"/>
        <item x="17"/>
        <item x="16"/>
        <item x="7"/>
        <item x="10"/>
        <item x="9"/>
        <item x="3"/>
        <item x="6"/>
        <item x="23"/>
        <item x="15"/>
        <item x="14"/>
        <item x="2"/>
        <item x="4"/>
        <item x="21"/>
        <item x="20"/>
        <item x="25"/>
        <item x="22"/>
        <item x="13"/>
        <item x="24"/>
        <item x="12"/>
        <item x="19"/>
        <item x="1"/>
        <item x="0"/>
        <item t="default"/>
      </items>
    </pivotField>
  </pivotFields>
  <rowFields count="1">
    <field x="3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omma di azioni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0EF05E-3683-4195-9752-77B66DBA6633}" name="Tabella pivot4" cacheId="5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Q4:R28" firstHeaderRow="1" firstDataRow="1" firstDataCol="1"/>
  <pivotFields count="4">
    <pivotField showAll="0"/>
    <pivotField showAll="0"/>
    <pivotField dataField="1" numFmtId="3" showAll="0"/>
    <pivotField axis="axisRow" showAll="0">
      <items count="24">
        <item x="5"/>
        <item x="18"/>
        <item x="11"/>
        <item x="8"/>
        <item x="17"/>
        <item x="16"/>
        <item x="7"/>
        <item x="10"/>
        <item x="9"/>
        <item x="3"/>
        <item x="6"/>
        <item x="15"/>
        <item x="14"/>
        <item x="2"/>
        <item x="4"/>
        <item x="21"/>
        <item x="20"/>
        <item x="22"/>
        <item x="13"/>
        <item x="12"/>
        <item x="19"/>
        <item x="1"/>
        <item x="0"/>
        <item t="default"/>
      </items>
    </pivotField>
  </pivotFields>
  <rowFields count="1">
    <field x="3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omma di azioni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0"/>
  <sheetViews>
    <sheetView showGridLines="0" tabSelected="1" topLeftCell="C154" zoomScale="80" zoomScaleNormal="80" workbookViewId="0">
      <selection activeCell="R2" sqref="R2:R190"/>
    </sheetView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" width="8.85546875" style="3"/>
    <col min="17" max="17" width="10.85546875" style="3" bestFit="1" customWidth="1"/>
    <col min="18" max="16384" width="8.85546875" style="3"/>
  </cols>
  <sheetData>
    <row r="1" spans="1:20" ht="19.899999999999999" customHeight="1" thickBot="1" x14ac:dyDescent="0.3">
      <c r="A1" s="1" t="s">
        <v>0</v>
      </c>
      <c r="B1" s="1" t="s">
        <v>65</v>
      </c>
      <c r="C1" s="2" t="s">
        <v>66</v>
      </c>
      <c r="D1" s="2" t="s">
        <v>67</v>
      </c>
      <c r="E1" s="2" t="s">
        <v>106</v>
      </c>
      <c r="F1" s="2" t="s">
        <v>107</v>
      </c>
      <c r="H1" s="4">
        <v>1489538745</v>
      </c>
      <c r="I1" s="3" t="s">
        <v>443</v>
      </c>
      <c r="J1" s="3" t="s">
        <v>445</v>
      </c>
      <c r="K1" s="3" t="s">
        <v>444</v>
      </c>
      <c r="L1" s="3" t="s">
        <v>454</v>
      </c>
      <c r="M1" s="3">
        <v>1000000</v>
      </c>
      <c r="O1" s="3" t="s">
        <v>443</v>
      </c>
      <c r="P1" s="3" t="s">
        <v>444</v>
      </c>
      <c r="Q1" s="3" t="s">
        <v>445</v>
      </c>
      <c r="R1" s="3" t="s">
        <v>455</v>
      </c>
    </row>
    <row r="2" spans="1:20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  <c r="I2" s="3" t="s">
        <v>3</v>
      </c>
      <c r="J2" s="3">
        <v>75117439</v>
      </c>
      <c r="K2" s="3" t="s">
        <v>55</v>
      </c>
      <c r="L2" s="3" t="s">
        <v>81</v>
      </c>
      <c r="M2" s="3">
        <f t="shared" ref="M2:M19" si="0">+VLOOKUP(I2,$B$2:$C$184,2,FALSE)</f>
        <v>75117439</v>
      </c>
      <c r="N2" s="3">
        <f t="shared" ref="N2:N19" si="1">+M2-J2</f>
        <v>0</v>
      </c>
      <c r="O2" s="3" t="s">
        <v>3</v>
      </c>
      <c r="P2" s="3" t="s">
        <v>55</v>
      </c>
      <c r="Q2" s="7">
        <v>75117439</v>
      </c>
      <c r="R2" s="3" t="s">
        <v>81</v>
      </c>
      <c r="S2" s="3">
        <f>+VLOOKUP(O2,$I$2:$J$370,2,FALSE)</f>
        <v>75117439</v>
      </c>
      <c r="T2" s="7">
        <f>+Q2-S2</f>
        <v>0</v>
      </c>
    </row>
    <row r="3" spans="1:20" ht="15" customHeight="1" x14ac:dyDescent="0.25">
      <c r="A3" s="6">
        <v>2</v>
      </c>
      <c r="B3" s="3" t="s">
        <v>1</v>
      </c>
      <c r="C3" s="7">
        <v>23298271</v>
      </c>
      <c r="D3" s="8">
        <f t="shared" ref="D3:D52" si="2">+C3/$H$1</f>
        <v>1.5641265511358013E-2</v>
      </c>
      <c r="E3" s="33">
        <v>-11284370</v>
      </c>
      <c r="F3" s="34">
        <f>+IF(ISERR(E3/(C3-E3)),"",E3/(C3-E3))</f>
        <v>-0.32630156846609837</v>
      </c>
      <c r="I3" t="s">
        <v>1</v>
      </c>
      <c r="J3" s="3">
        <v>34582641</v>
      </c>
      <c r="K3" s="3" t="s">
        <v>54</v>
      </c>
      <c r="L3" s="3" t="s">
        <v>83</v>
      </c>
      <c r="M3" s="3">
        <f t="shared" si="0"/>
        <v>23298271</v>
      </c>
      <c r="N3" s="3">
        <f t="shared" si="1"/>
        <v>-11284370</v>
      </c>
      <c r="O3" s="3" t="s">
        <v>1</v>
      </c>
      <c r="P3" s="3" t="s">
        <v>54</v>
      </c>
      <c r="Q3" s="7">
        <v>23298271</v>
      </c>
      <c r="R3" s="3" t="s">
        <v>83</v>
      </c>
      <c r="S3" s="3">
        <f t="shared" ref="S3:S66" si="3">+VLOOKUP(O3,$I$2:$J$370,2,FALSE)</f>
        <v>34582641</v>
      </c>
      <c r="T3" s="7">
        <f t="shared" ref="T3:T66" si="4">+Q3-S3</f>
        <v>-11284370</v>
      </c>
    </row>
    <row r="4" spans="1:20" ht="15" customHeight="1" x14ac:dyDescent="0.25">
      <c r="A4" s="6">
        <v>3</v>
      </c>
      <c r="B4" s="3" t="s">
        <v>6</v>
      </c>
      <c r="C4" s="7">
        <v>23055541</v>
      </c>
      <c r="D4" s="8">
        <f t="shared" si="2"/>
        <v>1.5478309025120391E-2</v>
      </c>
      <c r="E4" s="33">
        <v>664579</v>
      </c>
      <c r="F4" s="34">
        <f t="shared" ref="F4:F66" si="5">+IF(ISERR(E4/(C4-E4)),"",E4/(C4-E4))</f>
        <v>2.9680680981906897E-2</v>
      </c>
      <c r="I4" t="s">
        <v>6</v>
      </c>
      <c r="J4" s="3">
        <v>22390962</v>
      </c>
      <c r="K4" s="3" t="s">
        <v>31</v>
      </c>
      <c r="L4" s="3" t="s">
        <v>81</v>
      </c>
      <c r="M4" s="3">
        <f t="shared" si="0"/>
        <v>23055541</v>
      </c>
      <c r="N4" s="3">
        <f t="shared" si="1"/>
        <v>664579</v>
      </c>
      <c r="O4" s="3" t="s">
        <v>6</v>
      </c>
      <c r="P4" s="3" t="s">
        <v>31</v>
      </c>
      <c r="Q4" s="7">
        <v>23055541</v>
      </c>
      <c r="R4" s="3" t="s">
        <v>81</v>
      </c>
      <c r="S4" s="3">
        <f t="shared" si="3"/>
        <v>22390962</v>
      </c>
      <c r="T4" s="7">
        <f t="shared" si="4"/>
        <v>664579</v>
      </c>
    </row>
    <row r="5" spans="1:20" ht="15" customHeight="1" x14ac:dyDescent="0.25">
      <c r="A5" s="6">
        <v>4</v>
      </c>
      <c r="B5" s="3" t="s">
        <v>129</v>
      </c>
      <c r="C5" s="7">
        <v>18327860</v>
      </c>
      <c r="D5" s="8">
        <f t="shared" si="2"/>
        <v>1.2304386214539186E-2</v>
      </c>
      <c r="E5" s="33">
        <v>-2741972</v>
      </c>
      <c r="F5" s="34">
        <f t="shared" si="5"/>
        <v>-0.13013734518623593</v>
      </c>
      <c r="I5" t="s">
        <v>129</v>
      </c>
      <c r="J5" s="3">
        <v>21069832</v>
      </c>
      <c r="K5" s="3" t="s">
        <v>57</v>
      </c>
      <c r="L5" s="3" t="s">
        <v>86</v>
      </c>
      <c r="M5" s="3">
        <f t="shared" si="0"/>
        <v>18327860</v>
      </c>
      <c r="N5" s="3">
        <f t="shared" si="1"/>
        <v>-2741972</v>
      </c>
      <c r="O5" s="3" t="s">
        <v>129</v>
      </c>
      <c r="P5" s="3" t="s">
        <v>57</v>
      </c>
      <c r="Q5" s="7">
        <v>18327860</v>
      </c>
      <c r="R5" s="3" t="s">
        <v>86</v>
      </c>
      <c r="S5" s="3">
        <f t="shared" si="3"/>
        <v>21069832</v>
      </c>
      <c r="T5" s="7">
        <f t="shared" si="4"/>
        <v>-2741972</v>
      </c>
    </row>
    <row r="6" spans="1:20" ht="15" customHeight="1" x14ac:dyDescent="0.25">
      <c r="A6" s="6">
        <v>5</v>
      </c>
      <c r="B6" s="3" t="s">
        <v>8</v>
      </c>
      <c r="C6" s="7">
        <v>14009378</v>
      </c>
      <c r="D6" s="8">
        <f t="shared" si="2"/>
        <v>9.4051786481055919E-3</v>
      </c>
      <c r="E6" s="33">
        <v>-1108510</v>
      </c>
      <c r="F6" s="34">
        <f t="shared" si="5"/>
        <v>-7.3324395576948309E-2</v>
      </c>
      <c r="I6" t="s">
        <v>8</v>
      </c>
      <c r="J6" s="3">
        <v>15117888</v>
      </c>
      <c r="K6" s="3" t="s">
        <v>56</v>
      </c>
      <c r="L6" s="3" t="s">
        <v>81</v>
      </c>
      <c r="M6" s="3">
        <f t="shared" si="0"/>
        <v>14009378</v>
      </c>
      <c r="N6" s="3">
        <f t="shared" si="1"/>
        <v>-1108510</v>
      </c>
      <c r="O6" s="3" t="s">
        <v>8</v>
      </c>
      <c r="P6" s="3" t="s">
        <v>56</v>
      </c>
      <c r="Q6" s="7">
        <v>14009378</v>
      </c>
      <c r="R6" s="3" t="s">
        <v>81</v>
      </c>
      <c r="S6" s="3">
        <f t="shared" si="3"/>
        <v>15117888</v>
      </c>
      <c r="T6" s="7">
        <f t="shared" si="4"/>
        <v>-1108510</v>
      </c>
    </row>
    <row r="7" spans="1:20" ht="15" customHeight="1" x14ac:dyDescent="0.25">
      <c r="A7" s="6">
        <v>6</v>
      </c>
      <c r="B7" s="3" t="s">
        <v>229</v>
      </c>
      <c r="C7" s="7">
        <v>12695540</v>
      </c>
      <c r="D7" s="8">
        <f t="shared" si="2"/>
        <v>8.5231351266394882E-3</v>
      </c>
      <c r="E7" s="33">
        <v>7466870</v>
      </c>
      <c r="F7" s="34">
        <f t="shared" si="5"/>
        <v>1.4280629682118016</v>
      </c>
      <c r="I7" t="s">
        <v>229</v>
      </c>
      <c r="J7" s="3">
        <v>5228670</v>
      </c>
      <c r="K7" s="3" t="s">
        <v>30</v>
      </c>
      <c r="L7" s="3" t="s">
        <v>89</v>
      </c>
      <c r="M7" s="3">
        <f t="shared" si="0"/>
        <v>12695540</v>
      </c>
      <c r="N7" s="3">
        <f t="shared" si="1"/>
        <v>7466870</v>
      </c>
      <c r="O7" s="3" t="s">
        <v>229</v>
      </c>
      <c r="P7" s="3" t="s">
        <v>30</v>
      </c>
      <c r="Q7" s="7">
        <v>12695540</v>
      </c>
      <c r="R7" s="3" t="s">
        <v>89</v>
      </c>
      <c r="S7" s="3">
        <f t="shared" si="3"/>
        <v>5228670</v>
      </c>
      <c r="T7" s="7">
        <f t="shared" si="4"/>
        <v>7466870</v>
      </c>
    </row>
    <row r="8" spans="1:20" ht="15" customHeight="1" x14ac:dyDescent="0.25">
      <c r="A8" s="6">
        <v>7</v>
      </c>
      <c r="B8" s="3" t="s">
        <v>2</v>
      </c>
      <c r="C8" s="7">
        <v>12511845</v>
      </c>
      <c r="D8" s="8">
        <f t="shared" si="2"/>
        <v>8.3998117148674778E-3</v>
      </c>
      <c r="E8" s="33">
        <v>0</v>
      </c>
      <c r="F8" s="34">
        <f t="shared" si="5"/>
        <v>0</v>
      </c>
      <c r="I8" t="s">
        <v>2</v>
      </c>
      <c r="J8" s="3">
        <v>12511845</v>
      </c>
      <c r="K8" s="3" t="s">
        <v>55</v>
      </c>
      <c r="L8" s="3" t="s">
        <v>82</v>
      </c>
      <c r="M8" s="3">
        <f t="shared" si="0"/>
        <v>12511845</v>
      </c>
      <c r="N8" s="3">
        <f t="shared" si="1"/>
        <v>0</v>
      </c>
      <c r="O8" s="3" t="s">
        <v>2</v>
      </c>
      <c r="P8" s="3" t="s">
        <v>55</v>
      </c>
      <c r="Q8" s="7">
        <v>12511845</v>
      </c>
      <c r="R8" s="3" t="s">
        <v>82</v>
      </c>
      <c r="S8" s="3">
        <f t="shared" si="3"/>
        <v>12511845</v>
      </c>
      <c r="T8" s="7">
        <f t="shared" si="4"/>
        <v>0</v>
      </c>
    </row>
    <row r="9" spans="1:20" ht="15" customHeight="1" x14ac:dyDescent="0.25">
      <c r="A9" s="6">
        <v>8</v>
      </c>
      <c r="B9" s="3" t="s">
        <v>228</v>
      </c>
      <c r="C9" s="7">
        <v>12426469</v>
      </c>
      <c r="D9" s="8">
        <f t="shared" si="2"/>
        <v>8.3424946425277452E-3</v>
      </c>
      <c r="E9" s="33">
        <v>-1982734</v>
      </c>
      <c r="F9" s="34">
        <f t="shared" si="5"/>
        <v>-0.13760192010619879</v>
      </c>
      <c r="I9" t="s">
        <v>228</v>
      </c>
      <c r="J9" s="3">
        <v>14409203</v>
      </c>
      <c r="K9" s="3" t="s">
        <v>55</v>
      </c>
      <c r="L9" s="3" t="s">
        <v>61</v>
      </c>
      <c r="M9" s="3">
        <f t="shared" si="0"/>
        <v>12426469</v>
      </c>
      <c r="N9" s="3">
        <f t="shared" si="1"/>
        <v>-1982734</v>
      </c>
      <c r="O9" s="3" t="s">
        <v>228</v>
      </c>
      <c r="P9" s="3" t="s">
        <v>55</v>
      </c>
      <c r="Q9" s="7">
        <v>12426469</v>
      </c>
      <c r="R9" s="3" t="s">
        <v>61</v>
      </c>
      <c r="S9" s="3">
        <f t="shared" si="3"/>
        <v>14409203</v>
      </c>
      <c r="T9" s="7">
        <f t="shared" si="4"/>
        <v>-1982734</v>
      </c>
    </row>
    <row r="10" spans="1:20" ht="15" customHeight="1" x14ac:dyDescent="0.25">
      <c r="A10" s="6">
        <v>9</v>
      </c>
      <c r="B10" s="3" t="s">
        <v>7</v>
      </c>
      <c r="C10" s="7">
        <v>10099658</v>
      </c>
      <c r="D10" s="8">
        <f t="shared" si="2"/>
        <v>6.7803929464083862E-3</v>
      </c>
      <c r="E10" s="33">
        <v>-99740</v>
      </c>
      <c r="F10" s="34">
        <f t="shared" si="5"/>
        <v>-9.7790085257973072E-3</v>
      </c>
      <c r="I10" t="s">
        <v>7</v>
      </c>
      <c r="J10" s="3">
        <v>10199398</v>
      </c>
      <c r="K10" s="3" t="s">
        <v>31</v>
      </c>
      <c r="L10" s="3" t="s">
        <v>81</v>
      </c>
      <c r="M10" s="3">
        <f t="shared" si="0"/>
        <v>10099658</v>
      </c>
      <c r="N10" s="3">
        <f t="shared" si="1"/>
        <v>-99740</v>
      </c>
      <c r="O10" s="3" t="s">
        <v>7</v>
      </c>
      <c r="P10" s="3" t="s">
        <v>31</v>
      </c>
      <c r="Q10" s="7">
        <v>10099658</v>
      </c>
      <c r="R10" s="3" t="s">
        <v>81</v>
      </c>
      <c r="S10" s="3">
        <f t="shared" si="3"/>
        <v>10199398</v>
      </c>
      <c r="T10" s="7">
        <f t="shared" si="4"/>
        <v>-99740</v>
      </c>
    </row>
    <row r="11" spans="1:20" ht="15" customHeight="1" x14ac:dyDescent="0.25">
      <c r="A11" s="6">
        <v>10</v>
      </c>
      <c r="B11" s="3" t="s">
        <v>156</v>
      </c>
      <c r="C11" s="7">
        <v>9773807</v>
      </c>
      <c r="D11" s="8">
        <f t="shared" si="2"/>
        <v>6.5616332793008349E-3</v>
      </c>
      <c r="E11" s="33">
        <v>9577394</v>
      </c>
      <c r="F11" s="34">
        <f t="shared" si="5"/>
        <v>48.761507639514697</v>
      </c>
      <c r="I11" t="s">
        <v>156</v>
      </c>
      <c r="J11" s="3">
        <v>196413</v>
      </c>
      <c r="K11" s="3" t="s">
        <v>31</v>
      </c>
      <c r="L11" s="3" t="s">
        <v>89</v>
      </c>
      <c r="M11" s="3">
        <f t="shared" si="0"/>
        <v>9773807</v>
      </c>
      <c r="N11" s="3">
        <f t="shared" si="1"/>
        <v>9577394</v>
      </c>
      <c r="O11" s="3" t="s">
        <v>156</v>
      </c>
      <c r="P11" s="3" t="s">
        <v>31</v>
      </c>
      <c r="Q11" s="7">
        <v>9773807</v>
      </c>
      <c r="R11" s="3" t="s">
        <v>89</v>
      </c>
      <c r="S11" s="3">
        <f t="shared" si="3"/>
        <v>196413</v>
      </c>
      <c r="T11" s="7">
        <f t="shared" si="4"/>
        <v>9577394</v>
      </c>
    </row>
    <row r="12" spans="1:20" ht="15" customHeight="1" x14ac:dyDescent="0.25">
      <c r="A12" s="6">
        <v>11</v>
      </c>
      <c r="B12" s="3" t="s">
        <v>97</v>
      </c>
      <c r="C12" s="7">
        <v>7561726</v>
      </c>
      <c r="D12" s="8">
        <f t="shared" si="2"/>
        <v>5.0765554272305955E-3</v>
      </c>
      <c r="E12" s="33">
        <v>-1337688</v>
      </c>
      <c r="F12" s="34">
        <f t="shared" si="5"/>
        <v>-0.15031191941401983</v>
      </c>
      <c r="I12" t="s">
        <v>142</v>
      </c>
      <c r="J12" s="3">
        <v>6905407</v>
      </c>
      <c r="K12" s="3" t="s">
        <v>54</v>
      </c>
      <c r="L12" s="3" t="s">
        <v>83</v>
      </c>
      <c r="M12" s="3">
        <f t="shared" si="0"/>
        <v>7464819</v>
      </c>
      <c r="N12" s="3">
        <f t="shared" si="1"/>
        <v>559412</v>
      </c>
      <c r="O12" s="3" t="s">
        <v>97</v>
      </c>
      <c r="P12" s="3" t="s">
        <v>55</v>
      </c>
      <c r="Q12" s="7">
        <v>7561726</v>
      </c>
      <c r="R12" s="3" t="s">
        <v>35</v>
      </c>
      <c r="S12" s="3">
        <f t="shared" si="3"/>
        <v>8899414</v>
      </c>
      <c r="T12" s="7">
        <f t="shared" si="4"/>
        <v>-1337688</v>
      </c>
    </row>
    <row r="13" spans="1:20" ht="15" customHeight="1" x14ac:dyDescent="0.25">
      <c r="A13" s="6">
        <v>12</v>
      </c>
      <c r="B13" s="3" t="s">
        <v>142</v>
      </c>
      <c r="C13" s="7">
        <v>7464819</v>
      </c>
      <c r="D13" s="8">
        <f t="shared" si="2"/>
        <v>5.011497032257459E-3</v>
      </c>
      <c r="E13" s="33">
        <v>559412</v>
      </c>
      <c r="F13" s="34">
        <f t="shared" si="5"/>
        <v>8.1010721019050727E-2</v>
      </c>
      <c r="I13" t="s">
        <v>97</v>
      </c>
      <c r="J13" s="3">
        <v>8899414</v>
      </c>
      <c r="K13" s="3" t="s">
        <v>55</v>
      </c>
      <c r="L13" s="3" t="s">
        <v>35</v>
      </c>
      <c r="M13" s="3">
        <f t="shared" si="0"/>
        <v>7561726</v>
      </c>
      <c r="N13" s="3">
        <f t="shared" si="1"/>
        <v>-1337688</v>
      </c>
      <c r="O13" s="3" t="s">
        <v>142</v>
      </c>
      <c r="P13" s="3" t="s">
        <v>54</v>
      </c>
      <c r="Q13" s="7">
        <v>7464819</v>
      </c>
      <c r="R13" s="3" t="s">
        <v>83</v>
      </c>
      <c r="S13" s="3">
        <f t="shared" si="3"/>
        <v>6905407</v>
      </c>
      <c r="T13" s="7">
        <f t="shared" si="4"/>
        <v>559412</v>
      </c>
    </row>
    <row r="14" spans="1:20" ht="15" customHeight="1" x14ac:dyDescent="0.25">
      <c r="A14" s="6">
        <v>13</v>
      </c>
      <c r="B14" s="3" t="s">
        <v>212</v>
      </c>
      <c r="C14" s="7">
        <v>6658141</v>
      </c>
      <c r="D14" s="8">
        <f t="shared" si="2"/>
        <v>4.4699347515126239E-3</v>
      </c>
      <c r="E14" s="33">
        <v>-539016</v>
      </c>
      <c r="F14" s="34">
        <f t="shared" si="5"/>
        <v>-7.4892905629264442E-2</v>
      </c>
      <c r="I14" t="s">
        <v>212</v>
      </c>
      <c r="J14" s="3">
        <v>7197157</v>
      </c>
      <c r="L14" s="3" t="s">
        <v>61</v>
      </c>
      <c r="M14" s="3">
        <f t="shared" si="0"/>
        <v>6658141</v>
      </c>
      <c r="N14" s="3">
        <f t="shared" si="1"/>
        <v>-539016</v>
      </c>
      <c r="O14" s="3" t="s">
        <v>212</v>
      </c>
      <c r="Q14" s="7">
        <v>6658141</v>
      </c>
      <c r="R14" s="3" t="s">
        <v>61</v>
      </c>
      <c r="S14" s="3">
        <f t="shared" si="3"/>
        <v>7197157</v>
      </c>
      <c r="T14" s="7">
        <f t="shared" si="4"/>
        <v>-539016</v>
      </c>
    </row>
    <row r="15" spans="1:20" ht="15" customHeight="1" x14ac:dyDescent="0.25">
      <c r="A15" s="6">
        <v>14</v>
      </c>
      <c r="B15" s="3" t="s">
        <v>140</v>
      </c>
      <c r="C15" s="7">
        <v>5908813</v>
      </c>
      <c r="D15" s="8">
        <f t="shared" si="2"/>
        <v>3.9668743225608405E-3</v>
      </c>
      <c r="E15" s="33">
        <v>2380939</v>
      </c>
      <c r="F15" s="34">
        <f t="shared" si="5"/>
        <v>0.67489343440270255</v>
      </c>
      <c r="I15" t="s">
        <v>166</v>
      </c>
      <c r="J15" s="3">
        <v>5223413</v>
      </c>
      <c r="K15" s="3" t="s">
        <v>55</v>
      </c>
      <c r="L15" s="3" t="s">
        <v>81</v>
      </c>
      <c r="M15" s="3">
        <f t="shared" si="0"/>
        <v>4540518</v>
      </c>
      <c r="N15" s="3">
        <f t="shared" si="1"/>
        <v>-682895</v>
      </c>
      <c r="O15" s="3" t="s">
        <v>140</v>
      </c>
      <c r="P15" s="3" t="s">
        <v>56</v>
      </c>
      <c r="Q15" s="7">
        <v>5908813</v>
      </c>
      <c r="R15" s="3" t="s">
        <v>83</v>
      </c>
      <c r="S15" s="3">
        <f t="shared" si="3"/>
        <v>3527874</v>
      </c>
      <c r="T15" s="7">
        <f t="shared" si="4"/>
        <v>2380939</v>
      </c>
    </row>
    <row r="16" spans="1:20" ht="15" customHeight="1" x14ac:dyDescent="0.25">
      <c r="A16" s="6">
        <v>15</v>
      </c>
      <c r="B16" s="3" t="s">
        <v>166</v>
      </c>
      <c r="C16" s="7">
        <v>4540518</v>
      </c>
      <c r="D16" s="8">
        <f t="shared" si="2"/>
        <v>3.0482711612848982E-3</v>
      </c>
      <c r="E16" s="33">
        <v>-682895</v>
      </c>
      <c r="F16" s="34">
        <f t="shared" si="5"/>
        <v>-0.13073731676970593</v>
      </c>
      <c r="I16" t="s">
        <v>24</v>
      </c>
      <c r="J16" s="3">
        <v>6867481</v>
      </c>
      <c r="K16" s="3" t="s">
        <v>55</v>
      </c>
      <c r="L16" s="3" t="s">
        <v>83</v>
      </c>
      <c r="M16" s="3">
        <f t="shared" si="0"/>
        <v>4202037</v>
      </c>
      <c r="N16" s="3">
        <f t="shared" si="1"/>
        <v>-2665444</v>
      </c>
      <c r="O16" s="3" t="s">
        <v>166</v>
      </c>
      <c r="P16" s="3" t="s">
        <v>55</v>
      </c>
      <c r="Q16" s="7">
        <v>4540518</v>
      </c>
      <c r="R16" s="3" t="s">
        <v>81</v>
      </c>
      <c r="S16" s="3">
        <f t="shared" si="3"/>
        <v>5223413</v>
      </c>
      <c r="T16" s="7">
        <f t="shared" si="4"/>
        <v>-682895</v>
      </c>
    </row>
    <row r="17" spans="1:20" ht="15" customHeight="1" x14ac:dyDescent="0.25">
      <c r="A17" s="6">
        <v>16</v>
      </c>
      <c r="B17" s="3" t="s">
        <v>11</v>
      </c>
      <c r="C17" s="7">
        <v>4386529</v>
      </c>
      <c r="D17" s="8">
        <f t="shared" si="2"/>
        <v>2.9448908359882911E-3</v>
      </c>
      <c r="E17" s="33">
        <v>1694057</v>
      </c>
      <c r="F17" s="34">
        <f t="shared" si="5"/>
        <v>0.6291827733027493</v>
      </c>
      <c r="I17" t="s">
        <v>185</v>
      </c>
      <c r="J17" s="3">
        <v>4198514</v>
      </c>
      <c r="K17" s="3" t="s">
        <v>57</v>
      </c>
      <c r="L17" s="3" t="s">
        <v>83</v>
      </c>
      <c r="M17" s="3">
        <f t="shared" si="0"/>
        <v>2575830</v>
      </c>
      <c r="N17" s="3">
        <f t="shared" si="1"/>
        <v>-1622684</v>
      </c>
      <c r="O17" s="3" t="s">
        <v>11</v>
      </c>
      <c r="P17" s="3" t="s">
        <v>57</v>
      </c>
      <c r="Q17" s="7">
        <v>4386529</v>
      </c>
      <c r="R17" s="3" t="s">
        <v>37</v>
      </c>
      <c r="S17" s="3">
        <f t="shared" si="3"/>
        <v>2692472</v>
      </c>
      <c r="T17" s="7">
        <f t="shared" si="4"/>
        <v>1694057</v>
      </c>
    </row>
    <row r="18" spans="1:20" ht="15" customHeight="1" x14ac:dyDescent="0.25">
      <c r="A18" s="6">
        <v>17</v>
      </c>
      <c r="B18" s="3" t="s">
        <v>24</v>
      </c>
      <c r="C18" s="7">
        <v>4202037</v>
      </c>
      <c r="D18" s="8">
        <f t="shared" si="2"/>
        <v>2.821032359248903E-3</v>
      </c>
      <c r="E18" s="33">
        <v>-2665444</v>
      </c>
      <c r="F18" s="34">
        <f t="shared" si="5"/>
        <v>-0.38812542764952679</v>
      </c>
      <c r="I18" t="s">
        <v>11</v>
      </c>
      <c r="J18" s="3">
        <v>2692472</v>
      </c>
      <c r="K18" s="3" t="s">
        <v>57</v>
      </c>
      <c r="L18" s="3" t="s">
        <v>37</v>
      </c>
      <c r="M18" s="3">
        <f t="shared" si="0"/>
        <v>4386529</v>
      </c>
      <c r="N18" s="3">
        <f t="shared" si="1"/>
        <v>1694057</v>
      </c>
      <c r="O18" s="3" t="s">
        <v>24</v>
      </c>
      <c r="P18" s="3" t="s">
        <v>55</v>
      </c>
      <c r="Q18" s="7">
        <v>4202037</v>
      </c>
      <c r="R18" s="3" t="s">
        <v>83</v>
      </c>
      <c r="S18" s="3">
        <f t="shared" si="3"/>
        <v>6867481</v>
      </c>
      <c r="T18" s="7">
        <f t="shared" si="4"/>
        <v>-2665444</v>
      </c>
    </row>
    <row r="19" spans="1:20" ht="15" customHeight="1" x14ac:dyDescent="0.25">
      <c r="A19" s="6">
        <v>18</v>
      </c>
      <c r="B19" s="3" t="s">
        <v>12</v>
      </c>
      <c r="C19" s="7">
        <v>3903456</v>
      </c>
      <c r="D19" s="8">
        <f t="shared" si="2"/>
        <v>2.6205803730201056E-3</v>
      </c>
      <c r="E19" s="33">
        <v>744894</v>
      </c>
      <c r="F19" s="34">
        <f t="shared" si="5"/>
        <v>0.23583326843038066</v>
      </c>
      <c r="I19" t="s">
        <v>140</v>
      </c>
      <c r="J19" s="3">
        <v>3527874</v>
      </c>
      <c r="K19" s="3" t="s">
        <v>56</v>
      </c>
      <c r="L19" s="3" t="s">
        <v>83</v>
      </c>
      <c r="M19" s="3">
        <f t="shared" si="0"/>
        <v>5908813</v>
      </c>
      <c r="N19" s="3">
        <f t="shared" si="1"/>
        <v>2380939</v>
      </c>
      <c r="O19" s="3" t="s">
        <v>12</v>
      </c>
      <c r="P19" s="3" t="s">
        <v>31</v>
      </c>
      <c r="Q19" s="7">
        <v>3903456</v>
      </c>
      <c r="R19" s="3" t="s">
        <v>83</v>
      </c>
      <c r="S19" s="3">
        <f t="shared" si="3"/>
        <v>3158562</v>
      </c>
      <c r="T19" s="7">
        <f t="shared" si="4"/>
        <v>744894</v>
      </c>
    </row>
    <row r="20" spans="1:20" ht="15" customHeight="1" x14ac:dyDescent="0.25">
      <c r="A20" s="6">
        <v>19</v>
      </c>
      <c r="B20" s="3" t="s">
        <v>152</v>
      </c>
      <c r="C20" s="7">
        <v>3816003</v>
      </c>
      <c r="D20" s="8">
        <f t="shared" si="2"/>
        <v>2.5618689092911109E-3</v>
      </c>
      <c r="E20" s="33">
        <v>385074</v>
      </c>
      <c r="F20" s="34">
        <f t="shared" si="5"/>
        <v>0.11223607366984277</v>
      </c>
      <c r="I20" t="s">
        <v>9</v>
      </c>
      <c r="J20" s="3">
        <v>4130040</v>
      </c>
      <c r="K20" s="3" t="s">
        <v>54</v>
      </c>
      <c r="L20" s="3" t="s">
        <v>35</v>
      </c>
      <c r="M20" s="3">
        <f t="shared" ref="M20:M83" si="6">+VLOOKUP(I20,$B$2:$C$184,2,FALSE)</f>
        <v>3623695</v>
      </c>
      <c r="N20" s="3">
        <f t="shared" ref="N20:N83" si="7">+M20-J20</f>
        <v>-506345</v>
      </c>
      <c r="O20" s="3" t="s">
        <v>152</v>
      </c>
      <c r="P20" s="3" t="s">
        <v>55</v>
      </c>
      <c r="Q20" s="7">
        <v>3816003</v>
      </c>
      <c r="R20" s="3" t="s">
        <v>94</v>
      </c>
      <c r="S20" s="3">
        <f t="shared" si="3"/>
        <v>3430929</v>
      </c>
      <c r="T20" s="7">
        <f t="shared" si="4"/>
        <v>385074</v>
      </c>
    </row>
    <row r="21" spans="1:20" ht="15" customHeight="1" x14ac:dyDescent="0.25">
      <c r="A21" s="6">
        <v>20</v>
      </c>
      <c r="B21" s="3" t="s">
        <v>102</v>
      </c>
      <c r="C21" s="7">
        <v>3672674</v>
      </c>
      <c r="D21" s="8">
        <f t="shared" si="2"/>
        <v>2.4656451618517649E-3</v>
      </c>
      <c r="E21" s="33">
        <v>836167</v>
      </c>
      <c r="F21" s="34">
        <f t="shared" si="5"/>
        <v>0.29478756794888927</v>
      </c>
      <c r="I21" t="s">
        <v>152</v>
      </c>
      <c r="J21" s="3">
        <v>3430929</v>
      </c>
      <c r="K21" s="3" t="s">
        <v>55</v>
      </c>
      <c r="L21" s="3" t="s">
        <v>94</v>
      </c>
      <c r="M21" s="3">
        <f t="shared" si="6"/>
        <v>3816003</v>
      </c>
      <c r="N21" s="3">
        <f t="shared" si="7"/>
        <v>385074</v>
      </c>
      <c r="O21" s="3" t="s">
        <v>102</v>
      </c>
      <c r="P21" s="3" t="s">
        <v>54</v>
      </c>
      <c r="Q21" s="7">
        <v>3672674</v>
      </c>
      <c r="R21" s="3" t="s">
        <v>83</v>
      </c>
      <c r="S21" s="3">
        <f t="shared" si="3"/>
        <v>2836507</v>
      </c>
      <c r="T21" s="7">
        <f t="shared" si="4"/>
        <v>836167</v>
      </c>
    </row>
    <row r="22" spans="1:20" ht="15" customHeight="1" x14ac:dyDescent="0.25">
      <c r="A22" s="6">
        <v>21</v>
      </c>
      <c r="B22" s="3" t="s">
        <v>9</v>
      </c>
      <c r="C22" s="7">
        <v>3623695</v>
      </c>
      <c r="D22" s="8">
        <f t="shared" si="2"/>
        <v>2.4327631705880872E-3</v>
      </c>
      <c r="E22" s="33">
        <v>-506345</v>
      </c>
      <c r="F22" s="34">
        <f t="shared" si="5"/>
        <v>-0.122600507501138</v>
      </c>
      <c r="I22" t="s">
        <v>12</v>
      </c>
      <c r="J22" s="3">
        <v>3158562</v>
      </c>
      <c r="K22" s="3" t="s">
        <v>31</v>
      </c>
      <c r="L22" s="3" t="s">
        <v>83</v>
      </c>
      <c r="M22" s="3">
        <f t="shared" si="6"/>
        <v>3903456</v>
      </c>
      <c r="N22" s="3">
        <f t="shared" si="7"/>
        <v>744894</v>
      </c>
      <c r="O22" s="3" t="s">
        <v>9</v>
      </c>
      <c r="P22" s="3" t="s">
        <v>54</v>
      </c>
      <c r="Q22" s="7">
        <v>3623695</v>
      </c>
      <c r="R22" s="3" t="s">
        <v>35</v>
      </c>
      <c r="S22" s="3">
        <f t="shared" si="3"/>
        <v>4130040</v>
      </c>
      <c r="T22" s="7">
        <f t="shared" si="4"/>
        <v>-506345</v>
      </c>
    </row>
    <row r="23" spans="1:20" ht="15" customHeight="1" x14ac:dyDescent="0.25">
      <c r="A23" s="6">
        <v>22</v>
      </c>
      <c r="B23" s="3" t="s">
        <v>139</v>
      </c>
      <c r="C23" s="7">
        <v>3397342</v>
      </c>
      <c r="D23" s="8">
        <f t="shared" si="2"/>
        <v>2.2808013631092222E-3</v>
      </c>
      <c r="E23" s="33">
        <v>-2347658</v>
      </c>
      <c r="F23" s="34">
        <f t="shared" si="5"/>
        <v>-0.40864369016536117</v>
      </c>
      <c r="I23" t="s">
        <v>102</v>
      </c>
      <c r="J23" s="3">
        <v>2836507</v>
      </c>
      <c r="K23" s="3" t="s">
        <v>54</v>
      </c>
      <c r="L23" s="3" t="s">
        <v>83</v>
      </c>
      <c r="M23" s="3">
        <f t="shared" si="6"/>
        <v>3672674</v>
      </c>
      <c r="N23" s="3">
        <f t="shared" si="7"/>
        <v>836167</v>
      </c>
      <c r="O23" s="3" t="s">
        <v>139</v>
      </c>
      <c r="P23" s="3" t="s">
        <v>58</v>
      </c>
      <c r="Q23" s="7">
        <v>3397342</v>
      </c>
      <c r="R23" s="3" t="s">
        <v>35</v>
      </c>
      <c r="S23" s="3">
        <f t="shared" si="3"/>
        <v>5745000</v>
      </c>
      <c r="T23" s="7">
        <f t="shared" si="4"/>
        <v>-2347658</v>
      </c>
    </row>
    <row r="24" spans="1:20" ht="15" customHeight="1" x14ac:dyDescent="0.25">
      <c r="A24" s="6">
        <v>23</v>
      </c>
      <c r="B24" s="3" t="s">
        <v>165</v>
      </c>
      <c r="C24" s="7">
        <v>2971168</v>
      </c>
      <c r="D24" s="8">
        <f t="shared" si="2"/>
        <v>1.9946899736401286E-3</v>
      </c>
      <c r="E24" s="33">
        <v>-515612</v>
      </c>
      <c r="F24" s="34">
        <f t="shared" si="5"/>
        <v>-0.14787626406025042</v>
      </c>
      <c r="I24" t="s">
        <v>139</v>
      </c>
      <c r="J24" s="3">
        <v>5745000</v>
      </c>
      <c r="K24" s="3" t="s">
        <v>58</v>
      </c>
      <c r="L24" s="3" t="s">
        <v>35</v>
      </c>
      <c r="M24" s="3">
        <f t="shared" si="6"/>
        <v>3397342</v>
      </c>
      <c r="N24" s="3">
        <f t="shared" si="7"/>
        <v>-2347658</v>
      </c>
      <c r="O24" s="3" t="s">
        <v>165</v>
      </c>
      <c r="P24" s="3" t="s">
        <v>57</v>
      </c>
      <c r="Q24" s="7">
        <v>2971168</v>
      </c>
      <c r="R24" s="3" t="s">
        <v>37</v>
      </c>
      <c r="S24" s="3">
        <f t="shared" si="3"/>
        <v>3486780</v>
      </c>
      <c r="T24" s="7">
        <f t="shared" si="4"/>
        <v>-515612</v>
      </c>
    </row>
    <row r="25" spans="1:20" ht="15" customHeight="1" x14ac:dyDescent="0.25">
      <c r="A25" s="6">
        <v>24</v>
      </c>
      <c r="B25" s="3" t="s">
        <v>13</v>
      </c>
      <c r="C25" s="7">
        <v>2750000</v>
      </c>
      <c r="D25" s="8">
        <f t="shared" si="2"/>
        <v>1.8462091095186651E-3</v>
      </c>
      <c r="E25" s="33">
        <v>900000</v>
      </c>
      <c r="F25" s="34">
        <f t="shared" si="5"/>
        <v>0.48648648648648651</v>
      </c>
      <c r="I25" t="s">
        <v>251</v>
      </c>
      <c r="J25" s="3">
        <v>2634174</v>
      </c>
      <c r="L25" s="3" t="s">
        <v>86</v>
      </c>
      <c r="M25" s="3">
        <f t="shared" si="6"/>
        <v>2634174</v>
      </c>
      <c r="N25" s="3">
        <f t="shared" si="7"/>
        <v>0</v>
      </c>
      <c r="O25" s="3" t="s">
        <v>13</v>
      </c>
      <c r="P25" s="3" t="s">
        <v>54</v>
      </c>
      <c r="Q25" s="7">
        <v>2750000</v>
      </c>
      <c r="R25" s="3" t="s">
        <v>35</v>
      </c>
      <c r="S25" s="3">
        <f t="shared" si="3"/>
        <v>1850000</v>
      </c>
      <c r="T25" s="7">
        <f t="shared" si="4"/>
        <v>900000</v>
      </c>
    </row>
    <row r="26" spans="1:20" ht="15" customHeight="1" x14ac:dyDescent="0.25">
      <c r="A26" s="6">
        <v>25</v>
      </c>
      <c r="B26" s="3" t="s">
        <v>251</v>
      </c>
      <c r="C26" s="7">
        <v>2634174</v>
      </c>
      <c r="D26" s="8">
        <f t="shared" si="2"/>
        <v>1.7684494672208072E-3</v>
      </c>
      <c r="E26" s="33">
        <v>0</v>
      </c>
      <c r="F26" s="34">
        <f t="shared" si="5"/>
        <v>0</v>
      </c>
      <c r="I26" t="s">
        <v>13</v>
      </c>
      <c r="J26" s="3">
        <v>1850000</v>
      </c>
      <c r="K26" s="3" t="s">
        <v>54</v>
      </c>
      <c r="L26" s="3" t="s">
        <v>35</v>
      </c>
      <c r="M26" s="3">
        <f t="shared" si="6"/>
        <v>2750000</v>
      </c>
      <c r="N26" s="3">
        <f t="shared" si="7"/>
        <v>900000</v>
      </c>
      <c r="O26" s="3" t="s">
        <v>251</v>
      </c>
      <c r="Q26" s="7">
        <v>2634174</v>
      </c>
      <c r="R26" s="3" t="s">
        <v>86</v>
      </c>
      <c r="S26" s="3">
        <f t="shared" si="3"/>
        <v>2634174</v>
      </c>
      <c r="T26" s="7">
        <f t="shared" si="4"/>
        <v>0</v>
      </c>
    </row>
    <row r="27" spans="1:20" ht="15" customHeight="1" x14ac:dyDescent="0.25">
      <c r="A27" s="6">
        <v>26</v>
      </c>
      <c r="B27" s="3" t="s">
        <v>185</v>
      </c>
      <c r="C27" s="7">
        <v>2575830</v>
      </c>
      <c r="D27" s="8">
        <f t="shared" si="2"/>
        <v>1.7292802947532593E-3</v>
      </c>
      <c r="E27" s="33">
        <v>-1622684</v>
      </c>
      <c r="F27" s="34">
        <f t="shared" si="5"/>
        <v>-0.38649007720350581</v>
      </c>
      <c r="I27" t="s">
        <v>165</v>
      </c>
      <c r="J27" s="3">
        <v>3486780</v>
      </c>
      <c r="K27" s="3" t="s">
        <v>57</v>
      </c>
      <c r="L27" s="3" t="s">
        <v>37</v>
      </c>
      <c r="M27" s="3">
        <f t="shared" si="6"/>
        <v>2971168</v>
      </c>
      <c r="N27" s="3">
        <f t="shared" si="7"/>
        <v>-515612</v>
      </c>
      <c r="O27" s="3" t="s">
        <v>185</v>
      </c>
      <c r="P27" s="3" t="s">
        <v>57</v>
      </c>
      <c r="Q27" s="7">
        <v>2575830</v>
      </c>
      <c r="R27" s="3" t="s">
        <v>83</v>
      </c>
      <c r="S27" s="3">
        <f t="shared" si="3"/>
        <v>4198514</v>
      </c>
      <c r="T27" s="7">
        <f t="shared" si="4"/>
        <v>-1622684</v>
      </c>
    </row>
    <row r="28" spans="1:20" ht="15" customHeight="1" x14ac:dyDescent="0.25">
      <c r="A28" s="6">
        <v>27</v>
      </c>
      <c r="B28" s="3" t="s">
        <v>155</v>
      </c>
      <c r="C28" s="7">
        <v>2440152</v>
      </c>
      <c r="D28" s="8">
        <f t="shared" si="2"/>
        <v>1.6381930367309781E-3</v>
      </c>
      <c r="E28" s="33">
        <v>454000</v>
      </c>
      <c r="F28" s="34">
        <f t="shared" si="5"/>
        <v>0.2285827066609202</v>
      </c>
      <c r="I28" t="s">
        <v>204</v>
      </c>
      <c r="J28" s="3">
        <v>2490761</v>
      </c>
      <c r="L28" s="3" t="s">
        <v>61</v>
      </c>
      <c r="M28" s="3">
        <f t="shared" si="6"/>
        <v>2400095</v>
      </c>
      <c r="N28" s="3">
        <f t="shared" si="7"/>
        <v>-90666</v>
      </c>
      <c r="O28" s="3" t="s">
        <v>155</v>
      </c>
      <c r="P28" s="3" t="s">
        <v>55</v>
      </c>
      <c r="Q28" s="7">
        <v>2440152</v>
      </c>
      <c r="R28" s="3" t="s">
        <v>35</v>
      </c>
      <c r="S28" s="3">
        <f t="shared" si="3"/>
        <v>1986152</v>
      </c>
      <c r="T28" s="7">
        <f t="shared" si="4"/>
        <v>454000</v>
      </c>
    </row>
    <row r="29" spans="1:20" ht="15" customHeight="1" x14ac:dyDescent="0.25">
      <c r="A29" s="6">
        <v>28</v>
      </c>
      <c r="B29" s="3" t="s">
        <v>18</v>
      </c>
      <c r="C29" s="7">
        <v>2417109</v>
      </c>
      <c r="D29" s="8">
        <f t="shared" si="2"/>
        <v>1.6227231470907458E-3</v>
      </c>
      <c r="E29" s="33">
        <v>300611</v>
      </c>
      <c r="F29" s="34">
        <f t="shared" si="5"/>
        <v>0.14203226272833711</v>
      </c>
      <c r="I29" t="s">
        <v>155</v>
      </c>
      <c r="J29" s="3">
        <v>1986152</v>
      </c>
      <c r="K29" s="3" t="s">
        <v>55</v>
      </c>
      <c r="L29" s="3" t="s">
        <v>35</v>
      </c>
      <c r="M29" s="3">
        <f t="shared" si="6"/>
        <v>2440152</v>
      </c>
      <c r="N29" s="3">
        <f t="shared" si="7"/>
        <v>454000</v>
      </c>
      <c r="O29" s="3" t="s">
        <v>18</v>
      </c>
      <c r="P29" s="3" t="s">
        <v>31</v>
      </c>
      <c r="Q29" s="7">
        <v>2417109</v>
      </c>
      <c r="R29" s="3" t="s">
        <v>81</v>
      </c>
      <c r="S29" s="3">
        <f t="shared" si="3"/>
        <v>2116498</v>
      </c>
      <c r="T29" s="7">
        <f t="shared" si="4"/>
        <v>300611</v>
      </c>
    </row>
    <row r="30" spans="1:20" ht="15" customHeight="1" x14ac:dyDescent="0.25">
      <c r="A30" s="6">
        <v>29</v>
      </c>
      <c r="B30" s="3" t="s">
        <v>204</v>
      </c>
      <c r="C30" s="7">
        <v>2400095</v>
      </c>
      <c r="D30" s="8">
        <f t="shared" si="2"/>
        <v>1.6113008191673457E-3</v>
      </c>
      <c r="E30" s="33">
        <v>-90666</v>
      </c>
      <c r="F30" s="34">
        <f t="shared" si="5"/>
        <v>-3.6400923251969981E-2</v>
      </c>
      <c r="I30" t="s">
        <v>18</v>
      </c>
      <c r="J30" s="3">
        <v>2116498</v>
      </c>
      <c r="K30" s="3" t="s">
        <v>31</v>
      </c>
      <c r="L30" s="3" t="s">
        <v>81</v>
      </c>
      <c r="M30" s="3">
        <f t="shared" si="6"/>
        <v>2417109</v>
      </c>
      <c r="N30" s="3">
        <f t="shared" si="7"/>
        <v>300611</v>
      </c>
      <c r="O30" s="3" t="s">
        <v>204</v>
      </c>
      <c r="Q30" s="7">
        <v>2400095</v>
      </c>
      <c r="R30" s="3" t="s">
        <v>61</v>
      </c>
      <c r="S30" s="3">
        <f t="shared" si="3"/>
        <v>2490761</v>
      </c>
      <c r="T30" s="7">
        <f t="shared" si="4"/>
        <v>-90666</v>
      </c>
    </row>
    <row r="31" spans="1:20" ht="15" customHeight="1" x14ac:dyDescent="0.25">
      <c r="A31" s="6">
        <v>30</v>
      </c>
      <c r="B31" s="3" t="s">
        <v>159</v>
      </c>
      <c r="C31" s="7">
        <v>2262703</v>
      </c>
      <c r="D31" s="8">
        <f t="shared" si="2"/>
        <v>1.5190628693582591E-3</v>
      </c>
      <c r="E31" s="33">
        <v>86981</v>
      </c>
      <c r="F31" s="34">
        <f t="shared" si="5"/>
        <v>3.9977993512038762E-2</v>
      </c>
      <c r="I31" t="s">
        <v>159</v>
      </c>
      <c r="J31" s="3">
        <v>2175722</v>
      </c>
      <c r="K31" s="3" t="s">
        <v>57</v>
      </c>
      <c r="L31" s="3" t="s">
        <v>104</v>
      </c>
      <c r="M31" s="3">
        <f t="shared" si="6"/>
        <v>2262703</v>
      </c>
      <c r="N31" s="3">
        <f t="shared" si="7"/>
        <v>86981</v>
      </c>
      <c r="O31" s="3" t="s">
        <v>159</v>
      </c>
      <c r="P31" s="3" t="s">
        <v>57</v>
      </c>
      <c r="Q31" s="7">
        <v>2262703</v>
      </c>
      <c r="R31" s="3" t="s">
        <v>104</v>
      </c>
      <c r="S31" s="3">
        <f t="shared" si="3"/>
        <v>2175722</v>
      </c>
      <c r="T31" s="7">
        <f t="shared" si="4"/>
        <v>86981</v>
      </c>
    </row>
    <row r="32" spans="1:20" ht="15" customHeight="1" x14ac:dyDescent="0.25">
      <c r="A32" s="6">
        <v>31</v>
      </c>
      <c r="B32" s="3" t="s">
        <v>138</v>
      </c>
      <c r="C32" s="7">
        <v>2260456</v>
      </c>
      <c r="D32" s="8">
        <f t="shared" si="2"/>
        <v>1.5175543486785905E-3</v>
      </c>
      <c r="E32" s="33">
        <v>1299779</v>
      </c>
      <c r="F32" s="34">
        <f t="shared" si="5"/>
        <v>1.3529823239236496</v>
      </c>
      <c r="I32" t="s">
        <v>194</v>
      </c>
      <c r="J32" s="3">
        <v>3648655</v>
      </c>
      <c r="K32" s="3" t="s">
        <v>54</v>
      </c>
      <c r="L32" s="3" t="s">
        <v>37</v>
      </c>
      <c r="M32" s="3">
        <f t="shared" si="6"/>
        <v>45597</v>
      </c>
      <c r="N32" s="3">
        <f t="shared" si="7"/>
        <v>-3603058</v>
      </c>
      <c r="O32" s="3" t="s">
        <v>138</v>
      </c>
      <c r="Q32" s="7">
        <v>2260456</v>
      </c>
      <c r="R32" s="3" t="s">
        <v>89</v>
      </c>
      <c r="S32" s="3">
        <f t="shared" si="3"/>
        <v>960677</v>
      </c>
      <c r="T32" s="7">
        <f t="shared" si="4"/>
        <v>1299779</v>
      </c>
    </row>
    <row r="33" spans="1:20" ht="15" customHeight="1" x14ac:dyDescent="0.25">
      <c r="A33" s="6">
        <v>32</v>
      </c>
      <c r="B33" s="3" t="s">
        <v>201</v>
      </c>
      <c r="C33" s="7">
        <v>1897411</v>
      </c>
      <c r="D33" s="8">
        <f t="shared" si="2"/>
        <v>1.2738245355276073E-3</v>
      </c>
      <c r="E33" s="33">
        <v>0</v>
      </c>
      <c r="F33" s="34">
        <f t="shared" si="5"/>
        <v>0</v>
      </c>
      <c r="I33" t="s">
        <v>138</v>
      </c>
      <c r="J33" s="3">
        <v>960677</v>
      </c>
      <c r="L33" s="3" t="s">
        <v>89</v>
      </c>
      <c r="M33" s="3">
        <f t="shared" si="6"/>
        <v>2260456</v>
      </c>
      <c r="N33" s="3">
        <f t="shared" si="7"/>
        <v>1299779</v>
      </c>
      <c r="O33" s="3" t="s">
        <v>201</v>
      </c>
      <c r="P33" s="3" t="s">
        <v>54</v>
      </c>
      <c r="Q33" s="7">
        <v>1897411</v>
      </c>
      <c r="R33" s="3" t="s">
        <v>81</v>
      </c>
      <c r="S33" s="3">
        <f t="shared" si="3"/>
        <v>1897411</v>
      </c>
      <c r="T33" s="7">
        <f t="shared" si="4"/>
        <v>0</v>
      </c>
    </row>
    <row r="34" spans="1:20" ht="15" customHeight="1" x14ac:dyDescent="0.25">
      <c r="A34" s="6">
        <v>33</v>
      </c>
      <c r="B34" s="3" t="s">
        <v>117</v>
      </c>
      <c r="C34" s="7">
        <v>1863248</v>
      </c>
      <c r="D34" s="8">
        <f t="shared" si="2"/>
        <v>1.2508892475972487E-3</v>
      </c>
      <c r="E34" s="33">
        <v>33016</v>
      </c>
      <c r="F34" s="34">
        <f t="shared" si="5"/>
        <v>1.8039243112348599E-2</v>
      </c>
      <c r="I34" t="s">
        <v>10</v>
      </c>
      <c r="J34" s="3">
        <v>1316074</v>
      </c>
      <c r="K34" s="3" t="s">
        <v>54</v>
      </c>
      <c r="L34" s="3" t="s">
        <v>35</v>
      </c>
      <c r="M34" s="3">
        <f t="shared" si="6"/>
        <v>1762536</v>
      </c>
      <c r="N34" s="3">
        <f t="shared" si="7"/>
        <v>446462</v>
      </c>
      <c r="O34" s="3" t="s">
        <v>117</v>
      </c>
      <c r="P34" s="3" t="s">
        <v>31</v>
      </c>
      <c r="Q34" s="7">
        <v>1863248</v>
      </c>
      <c r="R34" s="3" t="s">
        <v>88</v>
      </c>
      <c r="S34" s="3">
        <f t="shared" si="3"/>
        <v>1830232</v>
      </c>
      <c r="T34" s="7">
        <f t="shared" si="4"/>
        <v>33016</v>
      </c>
    </row>
    <row r="35" spans="1:20" ht="15" customHeight="1" x14ac:dyDescent="0.25">
      <c r="A35" s="6">
        <v>34</v>
      </c>
      <c r="B35" s="3" t="s">
        <v>15</v>
      </c>
      <c r="C35" s="7">
        <v>1860000</v>
      </c>
      <c r="D35" s="8">
        <f t="shared" si="2"/>
        <v>1.2487087068017153E-3</v>
      </c>
      <c r="E35" s="33">
        <v>0</v>
      </c>
      <c r="F35" s="34">
        <f t="shared" si="5"/>
        <v>0</v>
      </c>
      <c r="I35" t="s">
        <v>323</v>
      </c>
      <c r="J35" s="3">
        <v>0</v>
      </c>
      <c r="K35" s="3" t="s">
        <v>442</v>
      </c>
      <c r="L35" s="3" t="s">
        <v>81</v>
      </c>
      <c r="M35" s="3" t="e">
        <f t="shared" si="6"/>
        <v>#N/A</v>
      </c>
      <c r="N35" s="3" t="e">
        <f t="shared" si="7"/>
        <v>#N/A</v>
      </c>
      <c r="O35" s="3" t="s">
        <v>15</v>
      </c>
      <c r="P35" s="3" t="s">
        <v>55</v>
      </c>
      <c r="Q35" s="7">
        <v>1860000</v>
      </c>
      <c r="R35" s="3" t="s">
        <v>81</v>
      </c>
      <c r="S35" s="3">
        <f t="shared" si="3"/>
        <v>1860000</v>
      </c>
      <c r="T35" s="7">
        <f t="shared" si="4"/>
        <v>0</v>
      </c>
    </row>
    <row r="36" spans="1:20" ht="15" customHeight="1" x14ac:dyDescent="0.25">
      <c r="A36" s="6">
        <v>35</v>
      </c>
      <c r="B36" s="3" t="s">
        <v>10</v>
      </c>
      <c r="C36" s="7">
        <v>1762536</v>
      </c>
      <c r="D36" s="8">
        <f t="shared" si="2"/>
        <v>1.1832763705653055E-3</v>
      </c>
      <c r="E36" s="33">
        <v>446462</v>
      </c>
      <c r="F36" s="34">
        <f t="shared" si="5"/>
        <v>0.33923776322608001</v>
      </c>
      <c r="I36" t="s">
        <v>117</v>
      </c>
      <c r="J36" s="3">
        <v>1830232</v>
      </c>
      <c r="K36" s="3" t="s">
        <v>31</v>
      </c>
      <c r="L36" s="3" t="s">
        <v>88</v>
      </c>
      <c r="M36" s="3">
        <f t="shared" si="6"/>
        <v>1863248</v>
      </c>
      <c r="N36" s="3">
        <f t="shared" si="7"/>
        <v>33016</v>
      </c>
      <c r="O36" s="3" t="s">
        <v>10</v>
      </c>
      <c r="P36" s="3" t="s">
        <v>54</v>
      </c>
      <c r="Q36" s="7">
        <v>1762536</v>
      </c>
      <c r="R36" s="3" t="s">
        <v>35</v>
      </c>
      <c r="S36" s="3">
        <f t="shared" si="3"/>
        <v>1316074</v>
      </c>
      <c r="T36" s="7">
        <f t="shared" si="4"/>
        <v>446462</v>
      </c>
    </row>
    <row r="37" spans="1:20" ht="15" customHeight="1" x14ac:dyDescent="0.25">
      <c r="A37" s="6">
        <v>36</v>
      </c>
      <c r="B37" s="3" t="s">
        <v>125</v>
      </c>
      <c r="C37" s="7">
        <v>1632796</v>
      </c>
      <c r="D37" s="8">
        <f t="shared" si="2"/>
        <v>1.0961755815220504E-3</v>
      </c>
      <c r="E37" s="33">
        <v>262930</v>
      </c>
      <c r="F37" s="34">
        <f t="shared" si="5"/>
        <v>0.19193848157411017</v>
      </c>
      <c r="I37" t="s">
        <v>201</v>
      </c>
      <c r="J37" s="3">
        <v>1897411</v>
      </c>
      <c r="K37" s="3" t="s">
        <v>54</v>
      </c>
      <c r="L37" s="3" t="s">
        <v>81</v>
      </c>
      <c r="M37" s="3">
        <f t="shared" si="6"/>
        <v>1897411</v>
      </c>
      <c r="N37" s="3">
        <f t="shared" si="7"/>
        <v>0</v>
      </c>
      <c r="O37" s="3" t="s">
        <v>125</v>
      </c>
      <c r="P37" s="3" t="s">
        <v>57</v>
      </c>
      <c r="Q37" s="7">
        <v>1632796</v>
      </c>
      <c r="R37" s="3" t="s">
        <v>81</v>
      </c>
      <c r="S37" s="3">
        <f t="shared" si="3"/>
        <v>1369866</v>
      </c>
      <c r="T37" s="7">
        <f t="shared" si="4"/>
        <v>262930</v>
      </c>
    </row>
    <row r="38" spans="1:20" ht="15" customHeight="1" x14ac:dyDescent="0.25">
      <c r="A38" s="6">
        <v>37</v>
      </c>
      <c r="B38" s="3" t="s">
        <v>254</v>
      </c>
      <c r="C38" s="7">
        <v>1578278</v>
      </c>
      <c r="D38" s="8">
        <f t="shared" si="2"/>
        <v>1.059574989437418E-3</v>
      </c>
      <c r="E38" s="33">
        <v>-46808</v>
      </c>
      <c r="F38" s="34">
        <f t="shared" si="5"/>
        <v>-2.8803398712437374E-2</v>
      </c>
      <c r="I38" t="s">
        <v>15</v>
      </c>
      <c r="J38" s="3">
        <v>1860000</v>
      </c>
      <c r="K38" s="3" t="s">
        <v>55</v>
      </c>
      <c r="L38" s="3" t="s">
        <v>81</v>
      </c>
      <c r="M38" s="3">
        <f t="shared" si="6"/>
        <v>1860000</v>
      </c>
      <c r="N38" s="3">
        <f t="shared" si="7"/>
        <v>0</v>
      </c>
      <c r="O38" s="3" t="s">
        <v>254</v>
      </c>
      <c r="P38" s="3" t="s">
        <v>57</v>
      </c>
      <c r="Q38" s="7">
        <v>1578278</v>
      </c>
      <c r="R38" s="3" t="s">
        <v>37</v>
      </c>
      <c r="S38" s="3">
        <f t="shared" si="3"/>
        <v>1625086</v>
      </c>
      <c r="T38" s="7">
        <f t="shared" si="4"/>
        <v>-46808</v>
      </c>
    </row>
    <row r="39" spans="1:20" ht="15" customHeight="1" x14ac:dyDescent="0.25">
      <c r="A39" s="6">
        <v>38</v>
      </c>
      <c r="B39" s="3" t="s">
        <v>431</v>
      </c>
      <c r="C39" s="7">
        <v>1578278</v>
      </c>
      <c r="D39" s="8">
        <f t="shared" si="2"/>
        <v>1.059574989437418E-3</v>
      </c>
      <c r="E39" s="33">
        <v>-51079</v>
      </c>
      <c r="F39" s="34">
        <f t="shared" si="5"/>
        <v>-3.134917639289609E-2</v>
      </c>
      <c r="I39" t="s">
        <v>254</v>
      </c>
      <c r="J39" s="3">
        <v>1625086</v>
      </c>
      <c r="K39" s="3" t="s">
        <v>57</v>
      </c>
      <c r="L39" s="3" t="s">
        <v>37</v>
      </c>
      <c r="M39" s="3">
        <f t="shared" si="6"/>
        <v>1578278</v>
      </c>
      <c r="N39" s="3">
        <f t="shared" si="7"/>
        <v>-46808</v>
      </c>
      <c r="O39" s="3" t="s">
        <v>431</v>
      </c>
      <c r="Q39" s="7">
        <v>1578278</v>
      </c>
      <c r="R39" s="3" t="s">
        <v>37</v>
      </c>
      <c r="S39" s="3">
        <f t="shared" si="3"/>
        <v>1629357</v>
      </c>
      <c r="T39" s="7">
        <f t="shared" si="4"/>
        <v>-51079</v>
      </c>
    </row>
    <row r="40" spans="1:20" ht="15" customHeight="1" x14ac:dyDescent="0.25">
      <c r="A40" s="6">
        <v>39</v>
      </c>
      <c r="B40" s="3" t="s">
        <v>98</v>
      </c>
      <c r="C40" s="7">
        <v>1432833</v>
      </c>
      <c r="D40" s="8">
        <f t="shared" si="2"/>
        <v>9.6193066800689367E-4</v>
      </c>
      <c r="E40" s="33">
        <v>-44602</v>
      </c>
      <c r="F40" s="34">
        <f t="shared" si="5"/>
        <v>-3.018880695259013E-2</v>
      </c>
      <c r="I40" t="s">
        <v>125</v>
      </c>
      <c r="J40" s="3">
        <v>1369866</v>
      </c>
      <c r="K40" s="3" t="s">
        <v>57</v>
      </c>
      <c r="L40" s="3" t="s">
        <v>81</v>
      </c>
      <c r="M40" s="3">
        <f t="shared" si="6"/>
        <v>1632796</v>
      </c>
      <c r="N40" s="3">
        <f t="shared" si="7"/>
        <v>262930</v>
      </c>
      <c r="O40" s="3" t="s">
        <v>98</v>
      </c>
      <c r="P40" s="3" t="s">
        <v>31</v>
      </c>
      <c r="Q40" s="7">
        <v>1432833</v>
      </c>
      <c r="R40" s="3" t="s">
        <v>81</v>
      </c>
      <c r="S40" s="3">
        <f t="shared" si="3"/>
        <v>1477435</v>
      </c>
      <c r="T40" s="7">
        <f t="shared" si="4"/>
        <v>-44602</v>
      </c>
    </row>
    <row r="41" spans="1:20" ht="15" customHeight="1" x14ac:dyDescent="0.25">
      <c r="A41" s="6">
        <v>40</v>
      </c>
      <c r="B41" s="3" t="s">
        <v>23</v>
      </c>
      <c r="C41" s="7">
        <v>1414845</v>
      </c>
      <c r="D41" s="8">
        <f t="shared" si="2"/>
        <v>9.4985444638434027E-4</v>
      </c>
      <c r="E41" s="33">
        <v>54630</v>
      </c>
      <c r="F41" s="34">
        <f t="shared" si="5"/>
        <v>4.0162768385880177E-2</v>
      </c>
      <c r="I41" t="s">
        <v>114</v>
      </c>
      <c r="J41" s="3">
        <v>1649858</v>
      </c>
      <c r="K41" s="3" t="s">
        <v>60</v>
      </c>
      <c r="L41" s="3" t="s">
        <v>37</v>
      </c>
      <c r="M41" s="3">
        <f t="shared" si="6"/>
        <v>316527</v>
      </c>
      <c r="N41" s="3">
        <f t="shared" si="7"/>
        <v>-1333331</v>
      </c>
      <c r="O41" s="3" t="s">
        <v>23</v>
      </c>
      <c r="P41" s="3" t="s">
        <v>56</v>
      </c>
      <c r="Q41" s="7">
        <v>1414845</v>
      </c>
      <c r="R41" s="3" t="s">
        <v>83</v>
      </c>
      <c r="S41" s="3">
        <f t="shared" si="3"/>
        <v>1360215</v>
      </c>
      <c r="T41" s="7">
        <f t="shared" si="4"/>
        <v>54630</v>
      </c>
    </row>
    <row r="42" spans="1:20" ht="15" customHeight="1" x14ac:dyDescent="0.25">
      <c r="A42" s="6">
        <v>41</v>
      </c>
      <c r="B42" s="3" t="s">
        <v>108</v>
      </c>
      <c r="C42" s="7">
        <v>1262703</v>
      </c>
      <c r="D42" s="8">
        <f t="shared" si="2"/>
        <v>8.4771410226056249E-4</v>
      </c>
      <c r="E42" s="33">
        <v>-494797</v>
      </c>
      <c r="F42" s="34">
        <f t="shared" si="5"/>
        <v>-0.28153456614509248</v>
      </c>
      <c r="I42" t="s">
        <v>108</v>
      </c>
      <c r="J42" s="3">
        <v>1757500</v>
      </c>
      <c r="K42" s="3" t="s">
        <v>57</v>
      </c>
      <c r="L42" s="3" t="s">
        <v>85</v>
      </c>
      <c r="M42" s="3">
        <f t="shared" si="6"/>
        <v>1262703</v>
      </c>
      <c r="N42" s="3">
        <f t="shared" si="7"/>
        <v>-494797</v>
      </c>
      <c r="O42" s="3" t="s">
        <v>108</v>
      </c>
      <c r="P42" s="3" t="s">
        <v>57</v>
      </c>
      <c r="Q42" s="7">
        <v>1262703</v>
      </c>
      <c r="R42" s="3" t="s">
        <v>85</v>
      </c>
      <c r="S42" s="3">
        <f t="shared" si="3"/>
        <v>1757500</v>
      </c>
      <c r="T42" s="7">
        <f t="shared" si="4"/>
        <v>-494797</v>
      </c>
    </row>
    <row r="43" spans="1:20" ht="15" customHeight="1" x14ac:dyDescent="0.25">
      <c r="A43" s="6">
        <v>42</v>
      </c>
      <c r="B43" s="3" t="s">
        <v>234</v>
      </c>
      <c r="C43" s="7">
        <v>1215000</v>
      </c>
      <c r="D43" s="8">
        <f t="shared" si="2"/>
        <v>8.1568875202370108E-4</v>
      </c>
      <c r="E43" s="33">
        <v>0</v>
      </c>
      <c r="F43" s="34">
        <f t="shared" si="5"/>
        <v>0</v>
      </c>
      <c r="I43" t="s">
        <v>98</v>
      </c>
      <c r="J43" s="3">
        <v>1477435</v>
      </c>
      <c r="K43" s="3" t="s">
        <v>31</v>
      </c>
      <c r="L43" s="3" t="s">
        <v>81</v>
      </c>
      <c r="M43" s="3">
        <f t="shared" si="6"/>
        <v>1432833</v>
      </c>
      <c r="N43" s="3">
        <f t="shared" si="7"/>
        <v>-44602</v>
      </c>
      <c r="O43" s="3" t="s">
        <v>234</v>
      </c>
      <c r="Q43" s="7">
        <v>1215000</v>
      </c>
      <c r="R43" s="3" t="s">
        <v>87</v>
      </c>
      <c r="S43" s="3">
        <f t="shared" si="3"/>
        <v>1215000</v>
      </c>
      <c r="T43" s="7">
        <f t="shared" si="4"/>
        <v>0</v>
      </c>
    </row>
    <row r="44" spans="1:20" ht="15" customHeight="1" x14ac:dyDescent="0.25">
      <c r="A44" s="6">
        <v>43</v>
      </c>
      <c r="B44" s="3" t="s">
        <v>111</v>
      </c>
      <c r="C44" s="7">
        <v>1209332</v>
      </c>
      <c r="D44" s="8">
        <f t="shared" si="2"/>
        <v>8.118835472117914E-4</v>
      </c>
      <c r="E44" s="33">
        <v>-6522</v>
      </c>
      <c r="F44" s="34">
        <f t="shared" si="5"/>
        <v>-5.364130890715497E-3</v>
      </c>
      <c r="I44" t="s">
        <v>23</v>
      </c>
      <c r="J44" s="3">
        <v>1360215</v>
      </c>
      <c r="K44" s="3" t="s">
        <v>56</v>
      </c>
      <c r="L44" s="3" t="s">
        <v>83</v>
      </c>
      <c r="M44" s="3">
        <f t="shared" si="6"/>
        <v>1414845</v>
      </c>
      <c r="N44" s="3">
        <f t="shared" si="7"/>
        <v>54630</v>
      </c>
      <c r="O44" s="3" t="s">
        <v>111</v>
      </c>
      <c r="P44" s="3" t="s">
        <v>57</v>
      </c>
      <c r="Q44" s="7">
        <v>1209332</v>
      </c>
      <c r="R44" s="3" t="s">
        <v>81</v>
      </c>
      <c r="S44" s="3">
        <f t="shared" si="3"/>
        <v>1215854</v>
      </c>
      <c r="T44" s="7">
        <f t="shared" si="4"/>
        <v>-6522</v>
      </c>
    </row>
    <row r="45" spans="1:20" ht="15" customHeight="1" x14ac:dyDescent="0.25">
      <c r="A45" s="6">
        <v>44</v>
      </c>
      <c r="B45" s="3" t="s">
        <v>153</v>
      </c>
      <c r="C45" s="7">
        <v>1192802</v>
      </c>
      <c r="D45" s="8">
        <f t="shared" si="2"/>
        <v>8.0078615209166646E-4</v>
      </c>
      <c r="E45" s="33">
        <v>-2019403</v>
      </c>
      <c r="F45" s="34">
        <f t="shared" si="5"/>
        <v>-0.62866566735311102</v>
      </c>
      <c r="I45" t="s">
        <v>111</v>
      </c>
      <c r="J45" s="3">
        <v>1215854</v>
      </c>
      <c r="K45" s="3" t="s">
        <v>57</v>
      </c>
      <c r="L45" s="3" t="s">
        <v>81</v>
      </c>
      <c r="M45" s="3">
        <f t="shared" si="6"/>
        <v>1209332</v>
      </c>
      <c r="N45" s="3">
        <f t="shared" si="7"/>
        <v>-6522</v>
      </c>
      <c r="O45" s="3" t="s">
        <v>153</v>
      </c>
      <c r="P45" s="3" t="s">
        <v>31</v>
      </c>
      <c r="Q45" s="7">
        <v>1192802</v>
      </c>
      <c r="R45" s="3" t="s">
        <v>81</v>
      </c>
      <c r="S45" s="3">
        <f t="shared" si="3"/>
        <v>3212205</v>
      </c>
      <c r="T45" s="7">
        <f t="shared" si="4"/>
        <v>-2019403</v>
      </c>
    </row>
    <row r="46" spans="1:20" ht="15" customHeight="1" x14ac:dyDescent="0.25">
      <c r="A46" s="6">
        <v>45</v>
      </c>
      <c r="B46" s="3" t="s">
        <v>5</v>
      </c>
      <c r="C46" s="7">
        <v>1187862</v>
      </c>
      <c r="D46" s="8">
        <f t="shared" si="2"/>
        <v>7.974696891822039E-4</v>
      </c>
      <c r="E46" s="33">
        <v>306172</v>
      </c>
      <c r="F46" s="34">
        <f t="shared" si="5"/>
        <v>0.34725583821978245</v>
      </c>
      <c r="I46" t="s">
        <v>234</v>
      </c>
      <c r="J46" s="3">
        <v>1215000</v>
      </c>
      <c r="L46" s="3" t="s">
        <v>87</v>
      </c>
      <c r="M46" s="3">
        <f t="shared" si="6"/>
        <v>1215000</v>
      </c>
      <c r="N46" s="3">
        <f t="shared" si="7"/>
        <v>0</v>
      </c>
      <c r="O46" s="3" t="s">
        <v>5</v>
      </c>
      <c r="P46" s="3" t="s">
        <v>31</v>
      </c>
      <c r="Q46" s="7">
        <v>1187862</v>
      </c>
      <c r="R46" s="3" t="s">
        <v>83</v>
      </c>
      <c r="S46" s="3">
        <f t="shared" si="3"/>
        <v>881690</v>
      </c>
      <c r="T46" s="7">
        <f t="shared" si="4"/>
        <v>306172</v>
      </c>
    </row>
    <row r="47" spans="1:20" ht="15" customHeight="1" x14ac:dyDescent="0.25">
      <c r="A47" s="6">
        <v>46</v>
      </c>
      <c r="B47" s="3" t="s">
        <v>157</v>
      </c>
      <c r="C47" s="7">
        <v>1150000</v>
      </c>
      <c r="D47" s="8">
        <f t="shared" si="2"/>
        <v>7.7205108216235087E-4</v>
      </c>
      <c r="E47" s="33">
        <v>400000</v>
      </c>
      <c r="F47" s="34">
        <f t="shared" si="5"/>
        <v>0.53333333333333333</v>
      </c>
      <c r="I47" t="s">
        <v>153</v>
      </c>
      <c r="J47" s="3">
        <v>3212205</v>
      </c>
      <c r="K47" s="3" t="s">
        <v>31</v>
      </c>
      <c r="L47" s="3" t="s">
        <v>81</v>
      </c>
      <c r="M47" s="3">
        <f t="shared" si="6"/>
        <v>1192802</v>
      </c>
      <c r="N47" s="3">
        <f t="shared" si="7"/>
        <v>-2019403</v>
      </c>
      <c r="O47" s="3" t="s">
        <v>157</v>
      </c>
      <c r="Q47" s="7">
        <v>1150000</v>
      </c>
      <c r="R47" s="3" t="s">
        <v>88</v>
      </c>
      <c r="S47" s="3">
        <f t="shared" si="3"/>
        <v>750000</v>
      </c>
      <c r="T47" s="7">
        <f t="shared" si="4"/>
        <v>400000</v>
      </c>
    </row>
    <row r="48" spans="1:20" ht="15" customHeight="1" x14ac:dyDescent="0.25">
      <c r="A48" s="6">
        <v>47</v>
      </c>
      <c r="B48" s="3" t="s">
        <v>14</v>
      </c>
      <c r="C48" s="7">
        <v>1147714</v>
      </c>
      <c r="D48" s="8">
        <f t="shared" si="2"/>
        <v>7.7051637888076558E-4</v>
      </c>
      <c r="E48" s="33">
        <v>-1579323</v>
      </c>
      <c r="F48" s="34">
        <f t="shared" si="5"/>
        <v>-0.57913515658203396</v>
      </c>
      <c r="I48" t="s">
        <v>14</v>
      </c>
      <c r="J48" s="3">
        <v>2727037</v>
      </c>
      <c r="K48" s="3" t="s">
        <v>57</v>
      </c>
      <c r="L48" s="3" t="s">
        <v>88</v>
      </c>
      <c r="M48" s="3">
        <f t="shared" si="6"/>
        <v>1147714</v>
      </c>
      <c r="N48" s="3">
        <f t="shared" si="7"/>
        <v>-1579323</v>
      </c>
      <c r="O48" s="3" t="s">
        <v>14</v>
      </c>
      <c r="P48" s="3" t="s">
        <v>57</v>
      </c>
      <c r="Q48" s="7">
        <v>1147714</v>
      </c>
      <c r="R48" s="3" t="s">
        <v>88</v>
      </c>
      <c r="S48" s="3">
        <f t="shared" si="3"/>
        <v>2727037</v>
      </c>
      <c r="T48" s="7">
        <f t="shared" si="4"/>
        <v>-1579323</v>
      </c>
    </row>
    <row r="49" spans="1:20" ht="15" customHeight="1" x14ac:dyDescent="0.25">
      <c r="A49" s="6">
        <v>48</v>
      </c>
      <c r="B49" s="3" t="s">
        <v>186</v>
      </c>
      <c r="C49" s="7">
        <v>1120034</v>
      </c>
      <c r="D49" s="8">
        <f t="shared" si="2"/>
        <v>7.5193344500750132E-4</v>
      </c>
      <c r="E49" s="33">
        <v>-813504</v>
      </c>
      <c r="F49" s="34">
        <f t="shared" si="5"/>
        <v>-0.42073339132719401</v>
      </c>
      <c r="I49" t="s">
        <v>5</v>
      </c>
      <c r="J49" s="3">
        <v>881690</v>
      </c>
      <c r="K49" s="3" t="s">
        <v>31</v>
      </c>
      <c r="L49" s="3" t="s">
        <v>83</v>
      </c>
      <c r="M49" s="3">
        <f t="shared" si="6"/>
        <v>1187862</v>
      </c>
      <c r="N49" s="3">
        <f t="shared" si="7"/>
        <v>306172</v>
      </c>
      <c r="O49" s="3" t="s">
        <v>186</v>
      </c>
      <c r="P49" s="3" t="s">
        <v>30</v>
      </c>
      <c r="Q49" s="7">
        <v>1120034</v>
      </c>
      <c r="R49" s="3" t="s">
        <v>63</v>
      </c>
      <c r="S49" s="3">
        <f t="shared" si="3"/>
        <v>1933538</v>
      </c>
      <c r="T49" s="7">
        <f t="shared" si="4"/>
        <v>-813504</v>
      </c>
    </row>
    <row r="50" spans="1:20" ht="15" customHeight="1" x14ac:dyDescent="0.25">
      <c r="A50" s="6">
        <v>49</v>
      </c>
      <c r="B50" s="3" t="s">
        <v>119</v>
      </c>
      <c r="C50" s="7">
        <v>1115023</v>
      </c>
      <c r="D50" s="8">
        <f t="shared" si="2"/>
        <v>7.4856931633557474E-4</v>
      </c>
      <c r="E50" s="33">
        <v>432451</v>
      </c>
      <c r="F50" s="34">
        <f t="shared" si="5"/>
        <v>0.633561001623272</v>
      </c>
      <c r="I50" t="s">
        <v>186</v>
      </c>
      <c r="J50" s="3">
        <v>1933538</v>
      </c>
      <c r="K50" s="3" t="s">
        <v>30</v>
      </c>
      <c r="L50" s="3" t="s">
        <v>63</v>
      </c>
      <c r="M50" s="3">
        <f t="shared" si="6"/>
        <v>1120034</v>
      </c>
      <c r="N50" s="3">
        <f t="shared" si="7"/>
        <v>-813504</v>
      </c>
      <c r="O50" s="3" t="s">
        <v>119</v>
      </c>
      <c r="P50" s="3" t="s">
        <v>31</v>
      </c>
      <c r="Q50" s="7">
        <v>1115023</v>
      </c>
      <c r="R50" s="3" t="s">
        <v>83</v>
      </c>
      <c r="S50" s="3">
        <f t="shared" si="3"/>
        <v>682572</v>
      </c>
      <c r="T50" s="7">
        <f t="shared" si="4"/>
        <v>432451</v>
      </c>
    </row>
    <row r="51" spans="1:20" ht="15" customHeight="1" x14ac:dyDescent="0.25">
      <c r="A51" s="6">
        <v>50</v>
      </c>
      <c r="B51" s="3" t="s">
        <v>147</v>
      </c>
      <c r="C51" s="7">
        <v>1043739</v>
      </c>
      <c r="D51" s="8">
        <f t="shared" si="2"/>
        <v>7.0071289082178259E-4</v>
      </c>
      <c r="E51" s="33">
        <v>0</v>
      </c>
      <c r="F51" s="34">
        <f t="shared" si="5"/>
        <v>0</v>
      </c>
      <c r="I51" t="s">
        <v>157</v>
      </c>
      <c r="J51" s="3">
        <v>750000</v>
      </c>
      <c r="L51" s="3" t="s">
        <v>88</v>
      </c>
      <c r="M51" s="3">
        <f t="shared" si="6"/>
        <v>1150000</v>
      </c>
      <c r="N51" s="3">
        <f t="shared" si="7"/>
        <v>400000</v>
      </c>
      <c r="O51" s="3" t="s">
        <v>147</v>
      </c>
      <c r="P51" s="3" t="s">
        <v>57</v>
      </c>
      <c r="Q51" s="7">
        <v>1043739</v>
      </c>
      <c r="R51" s="3" t="s">
        <v>87</v>
      </c>
      <c r="S51" s="3">
        <f t="shared" si="3"/>
        <v>1043739</v>
      </c>
      <c r="T51" s="7">
        <f t="shared" si="4"/>
        <v>0</v>
      </c>
    </row>
    <row r="52" spans="1:20" ht="15" customHeight="1" x14ac:dyDescent="0.25">
      <c r="A52" s="6">
        <v>51</v>
      </c>
      <c r="B52" s="3" t="s">
        <v>239</v>
      </c>
      <c r="C52" s="7">
        <v>1016760.0000000001</v>
      </c>
      <c r="D52" s="8">
        <f t="shared" si="2"/>
        <v>6.8260057243425386E-4</v>
      </c>
      <c r="E52" s="33">
        <v>721579.00000000012</v>
      </c>
      <c r="F52" s="34">
        <f t="shared" si="5"/>
        <v>2.4445306439100083</v>
      </c>
      <c r="I52" t="s">
        <v>147</v>
      </c>
      <c r="J52" s="3">
        <v>1043739</v>
      </c>
      <c r="K52" s="3" t="s">
        <v>57</v>
      </c>
      <c r="L52" s="3" t="s">
        <v>87</v>
      </c>
      <c r="M52" s="3">
        <f t="shared" si="6"/>
        <v>1043739</v>
      </c>
      <c r="N52" s="3">
        <f t="shared" si="7"/>
        <v>0</v>
      </c>
      <c r="O52" s="3" t="s">
        <v>239</v>
      </c>
      <c r="P52" s="3" t="s">
        <v>57</v>
      </c>
      <c r="Q52" s="7">
        <v>1016760.0000000001</v>
      </c>
      <c r="R52" s="3" t="s">
        <v>35</v>
      </c>
      <c r="S52" s="3">
        <f t="shared" si="3"/>
        <v>295181</v>
      </c>
      <c r="T52" s="7">
        <f t="shared" si="4"/>
        <v>721579.00000000012</v>
      </c>
    </row>
    <row r="53" spans="1:20" ht="15" customHeight="1" x14ac:dyDescent="0.25">
      <c r="A53" s="6">
        <v>52</v>
      </c>
      <c r="B53" s="3" t="s">
        <v>143</v>
      </c>
      <c r="C53" s="7">
        <v>985260</v>
      </c>
      <c r="D53" s="8">
        <f t="shared" ref="D53:D63" si="8">+C53/$H$1</f>
        <v>6.6145308627067636E-4</v>
      </c>
      <c r="E53" s="33">
        <v>123816</v>
      </c>
      <c r="F53" s="34">
        <f t="shared" si="5"/>
        <v>0.14373075905108168</v>
      </c>
      <c r="I53" t="s">
        <v>239</v>
      </c>
      <c r="J53" s="3">
        <v>295181</v>
      </c>
      <c r="K53" s="3" t="s">
        <v>57</v>
      </c>
      <c r="L53" s="3" t="s">
        <v>35</v>
      </c>
      <c r="M53" s="3">
        <f t="shared" si="6"/>
        <v>1016760.0000000001</v>
      </c>
      <c r="N53" s="3">
        <f t="shared" si="7"/>
        <v>721579.00000000012</v>
      </c>
      <c r="O53" s="3" t="s">
        <v>143</v>
      </c>
      <c r="P53" s="3" t="s">
        <v>57</v>
      </c>
      <c r="Q53" s="7">
        <v>985260</v>
      </c>
      <c r="R53" s="3" t="s">
        <v>94</v>
      </c>
      <c r="S53" s="3">
        <f t="shared" si="3"/>
        <v>861444</v>
      </c>
      <c r="T53" s="7">
        <f t="shared" si="4"/>
        <v>123816</v>
      </c>
    </row>
    <row r="54" spans="1:20" ht="15" customHeight="1" x14ac:dyDescent="0.25">
      <c r="A54" s="6">
        <v>53</v>
      </c>
      <c r="B54" s="3" t="s">
        <v>19</v>
      </c>
      <c r="C54" s="7">
        <v>983121</v>
      </c>
      <c r="D54" s="8">
        <f t="shared" si="8"/>
        <v>6.6001707125785437E-4</v>
      </c>
      <c r="E54" s="33">
        <v>126311</v>
      </c>
      <c r="F54" s="34">
        <f t="shared" si="5"/>
        <v>0.14742008146496891</v>
      </c>
      <c r="I54" t="s">
        <v>333</v>
      </c>
      <c r="J54" s="3">
        <v>0</v>
      </c>
      <c r="K54" s="3" t="s">
        <v>57</v>
      </c>
      <c r="L54" s="3" t="s">
        <v>87</v>
      </c>
      <c r="M54" s="3" t="e">
        <f t="shared" si="6"/>
        <v>#N/A</v>
      </c>
      <c r="N54" s="3" t="e">
        <f t="shared" si="7"/>
        <v>#N/A</v>
      </c>
      <c r="O54" s="3" t="s">
        <v>19</v>
      </c>
      <c r="P54" s="3" t="s">
        <v>31</v>
      </c>
      <c r="Q54" s="7">
        <v>983121</v>
      </c>
      <c r="R54" s="3" t="s">
        <v>81</v>
      </c>
      <c r="S54" s="3">
        <f t="shared" si="3"/>
        <v>856810</v>
      </c>
      <c r="T54" s="7">
        <f t="shared" si="4"/>
        <v>126311</v>
      </c>
    </row>
    <row r="55" spans="1:20" ht="15" customHeight="1" x14ac:dyDescent="0.25">
      <c r="A55" s="6">
        <v>54</v>
      </c>
      <c r="B55" s="3" t="s">
        <v>395</v>
      </c>
      <c r="C55" s="7">
        <v>954751</v>
      </c>
      <c r="D55" s="8">
        <f t="shared" si="8"/>
        <v>6.4097090673529279E-4</v>
      </c>
      <c r="E55" s="33">
        <v>954751</v>
      </c>
      <c r="F55" s="34" t="str">
        <f t="shared" si="5"/>
        <v/>
      </c>
      <c r="I55" t="s">
        <v>143</v>
      </c>
      <c r="J55" s="3">
        <v>861444</v>
      </c>
      <c r="K55" s="3" t="s">
        <v>57</v>
      </c>
      <c r="L55" s="3" t="s">
        <v>94</v>
      </c>
      <c r="M55" s="3">
        <f t="shared" si="6"/>
        <v>985260</v>
      </c>
      <c r="N55" s="3">
        <f t="shared" si="7"/>
        <v>123816</v>
      </c>
      <c r="O55" s="3" t="s">
        <v>395</v>
      </c>
      <c r="Q55" s="7">
        <v>954751</v>
      </c>
      <c r="R55" s="3" t="s">
        <v>37</v>
      </c>
      <c r="S55" s="3">
        <f t="shared" si="3"/>
        <v>0</v>
      </c>
      <c r="T55" s="7">
        <f t="shared" si="4"/>
        <v>954751</v>
      </c>
    </row>
    <row r="56" spans="1:20" ht="15" customHeight="1" x14ac:dyDescent="0.25">
      <c r="A56" s="6">
        <v>55</v>
      </c>
      <c r="B56" s="3" t="s">
        <v>110</v>
      </c>
      <c r="C56" s="7">
        <v>924673</v>
      </c>
      <c r="D56" s="8">
        <f t="shared" si="8"/>
        <v>6.2077807851852827E-4</v>
      </c>
      <c r="E56" s="33">
        <v>-869571</v>
      </c>
      <c r="F56" s="34">
        <f t="shared" si="5"/>
        <v>-0.48464478632783503</v>
      </c>
      <c r="I56" t="s">
        <v>19</v>
      </c>
      <c r="J56" s="3">
        <v>856810</v>
      </c>
      <c r="K56" s="3" t="s">
        <v>31</v>
      </c>
      <c r="L56" s="3" t="s">
        <v>81</v>
      </c>
      <c r="M56" s="3">
        <f t="shared" si="6"/>
        <v>983121</v>
      </c>
      <c r="N56" s="3">
        <f t="shared" si="7"/>
        <v>126311</v>
      </c>
      <c r="O56" s="3" t="s">
        <v>110</v>
      </c>
      <c r="P56" s="3" t="s">
        <v>57</v>
      </c>
      <c r="Q56" s="7">
        <v>924673</v>
      </c>
      <c r="R56" s="3" t="s">
        <v>88</v>
      </c>
      <c r="S56" s="3">
        <f t="shared" si="3"/>
        <v>1794244</v>
      </c>
      <c r="T56" s="7">
        <f t="shared" si="4"/>
        <v>-869571</v>
      </c>
    </row>
    <row r="57" spans="1:20" ht="15" customHeight="1" x14ac:dyDescent="0.25">
      <c r="A57" s="6">
        <v>56</v>
      </c>
      <c r="B57" s="3" t="s">
        <v>256</v>
      </c>
      <c r="C57" s="7">
        <v>773003</v>
      </c>
      <c r="D57" s="8">
        <f t="shared" si="8"/>
        <v>5.189546110128206E-4</v>
      </c>
      <c r="E57" s="33">
        <v>773003</v>
      </c>
      <c r="F57" s="34" t="str">
        <f t="shared" si="5"/>
        <v/>
      </c>
      <c r="I57" t="s">
        <v>110</v>
      </c>
      <c r="J57" s="3">
        <v>1794244</v>
      </c>
      <c r="K57" s="3" t="s">
        <v>57</v>
      </c>
      <c r="L57" s="3" t="s">
        <v>88</v>
      </c>
      <c r="M57" s="3">
        <f t="shared" si="6"/>
        <v>924673</v>
      </c>
      <c r="N57" s="3">
        <f t="shared" si="7"/>
        <v>-869571</v>
      </c>
      <c r="O57" s="3" t="s">
        <v>256</v>
      </c>
      <c r="P57" s="3" t="s">
        <v>54</v>
      </c>
      <c r="Q57" s="7">
        <v>773003</v>
      </c>
      <c r="R57" s="3" t="s">
        <v>86</v>
      </c>
      <c r="S57" s="3">
        <f t="shared" si="3"/>
        <v>0</v>
      </c>
      <c r="T57" s="7">
        <f t="shared" si="4"/>
        <v>773003</v>
      </c>
    </row>
    <row r="58" spans="1:20" ht="15" customHeight="1" x14ac:dyDescent="0.25">
      <c r="A58" s="6">
        <v>57</v>
      </c>
      <c r="B58" s="3" t="s">
        <v>26</v>
      </c>
      <c r="C58" s="7">
        <v>721131</v>
      </c>
      <c r="D58" s="8">
        <f t="shared" si="8"/>
        <v>4.8413040776592892E-4</v>
      </c>
      <c r="E58" s="33">
        <v>539850</v>
      </c>
      <c r="F58" s="34">
        <f t="shared" si="5"/>
        <v>2.9779734224767074</v>
      </c>
      <c r="I58" t="s">
        <v>17</v>
      </c>
      <c r="J58" s="3">
        <v>878022</v>
      </c>
      <c r="K58" s="3" t="s">
        <v>55</v>
      </c>
      <c r="L58" s="3" t="s">
        <v>87</v>
      </c>
      <c r="M58" s="3">
        <f t="shared" si="6"/>
        <v>412948</v>
      </c>
      <c r="N58" s="3">
        <f t="shared" si="7"/>
        <v>-465074</v>
      </c>
      <c r="O58" s="3" t="s">
        <v>26</v>
      </c>
      <c r="P58" s="3" t="s">
        <v>31</v>
      </c>
      <c r="Q58" s="7">
        <v>721131</v>
      </c>
      <c r="R58" s="3" t="s">
        <v>61</v>
      </c>
      <c r="S58" s="3">
        <f t="shared" si="3"/>
        <v>181281</v>
      </c>
      <c r="T58" s="7">
        <f t="shared" si="4"/>
        <v>539850</v>
      </c>
    </row>
    <row r="59" spans="1:20" ht="15" customHeight="1" x14ac:dyDescent="0.25">
      <c r="A59" s="6">
        <v>58</v>
      </c>
      <c r="B59" s="3" t="s">
        <v>187</v>
      </c>
      <c r="C59" s="7">
        <v>711054</v>
      </c>
      <c r="D59" s="8">
        <f t="shared" si="8"/>
        <v>4.7736522623988544E-4</v>
      </c>
      <c r="E59" s="33">
        <v>52880</v>
      </c>
      <c r="F59" s="34">
        <f t="shared" si="5"/>
        <v>8.0343495792905825E-2</v>
      </c>
      <c r="I59" t="s">
        <v>101</v>
      </c>
      <c r="J59" s="3">
        <v>928445</v>
      </c>
      <c r="K59" s="3" t="s">
        <v>57</v>
      </c>
      <c r="L59" s="3" t="s">
        <v>81</v>
      </c>
      <c r="M59" s="3">
        <f t="shared" si="6"/>
        <v>679515</v>
      </c>
      <c r="N59" s="3">
        <f t="shared" si="7"/>
        <v>-248930</v>
      </c>
      <c r="O59" s="3" t="s">
        <v>187</v>
      </c>
      <c r="P59" s="3" t="s">
        <v>54</v>
      </c>
      <c r="Q59" s="7">
        <v>711054</v>
      </c>
      <c r="R59" s="3" t="s">
        <v>88</v>
      </c>
      <c r="S59" s="3">
        <f t="shared" si="3"/>
        <v>658174</v>
      </c>
      <c r="T59" s="7">
        <f t="shared" si="4"/>
        <v>52880</v>
      </c>
    </row>
    <row r="60" spans="1:20" ht="15" customHeight="1" x14ac:dyDescent="0.25">
      <c r="A60" s="6">
        <v>59</v>
      </c>
      <c r="B60" s="3" t="s">
        <v>112</v>
      </c>
      <c r="C60" s="7">
        <v>697915</v>
      </c>
      <c r="D60" s="8">
        <f t="shared" si="8"/>
        <v>4.6854437478898879E-4</v>
      </c>
      <c r="E60" s="33">
        <v>683284</v>
      </c>
      <c r="F60" s="34">
        <f t="shared" si="5"/>
        <v>46.701114072858999</v>
      </c>
      <c r="I60" t="s">
        <v>187</v>
      </c>
      <c r="J60" s="3">
        <v>658174</v>
      </c>
      <c r="K60" s="3" t="s">
        <v>54</v>
      </c>
      <c r="L60" s="3" t="s">
        <v>88</v>
      </c>
      <c r="M60" s="3">
        <f t="shared" si="6"/>
        <v>711054</v>
      </c>
      <c r="N60" s="3">
        <f t="shared" si="7"/>
        <v>52880</v>
      </c>
      <c r="O60" s="3" t="s">
        <v>112</v>
      </c>
      <c r="P60" s="3" t="s">
        <v>55</v>
      </c>
      <c r="Q60" s="7">
        <v>697915</v>
      </c>
      <c r="R60" s="3" t="s">
        <v>62</v>
      </c>
      <c r="S60" s="3">
        <f t="shared" si="3"/>
        <v>14631</v>
      </c>
      <c r="T60" s="7">
        <f t="shared" si="4"/>
        <v>683284</v>
      </c>
    </row>
    <row r="61" spans="1:20" ht="15" customHeight="1" x14ac:dyDescent="0.25">
      <c r="A61" s="6">
        <v>60</v>
      </c>
      <c r="B61" s="3" t="s">
        <v>101</v>
      </c>
      <c r="C61" s="7">
        <v>679515</v>
      </c>
      <c r="D61" s="8">
        <f t="shared" si="8"/>
        <v>4.5619155747439119E-4</v>
      </c>
      <c r="E61" s="33">
        <v>-248930</v>
      </c>
      <c r="F61" s="34">
        <f t="shared" si="5"/>
        <v>-0.26811496642235133</v>
      </c>
      <c r="I61" t="s">
        <v>119</v>
      </c>
      <c r="J61" s="3">
        <v>682572</v>
      </c>
      <c r="K61" s="3" t="s">
        <v>31</v>
      </c>
      <c r="L61" s="3" t="s">
        <v>83</v>
      </c>
      <c r="M61" s="3">
        <f t="shared" si="6"/>
        <v>1115023</v>
      </c>
      <c r="N61" s="3">
        <f t="shared" si="7"/>
        <v>432451</v>
      </c>
      <c r="O61" s="3" t="s">
        <v>101</v>
      </c>
      <c r="P61" s="3" t="s">
        <v>57</v>
      </c>
      <c r="Q61" s="7">
        <v>679515</v>
      </c>
      <c r="R61" s="3" t="s">
        <v>81</v>
      </c>
      <c r="S61" s="3">
        <f t="shared" si="3"/>
        <v>928445</v>
      </c>
      <c r="T61" s="7">
        <f t="shared" si="4"/>
        <v>-248930</v>
      </c>
    </row>
    <row r="62" spans="1:20" ht="15" customHeight="1" x14ac:dyDescent="0.25">
      <c r="A62" s="6">
        <v>61</v>
      </c>
      <c r="B62" s="3" t="s">
        <v>25</v>
      </c>
      <c r="C62" s="7">
        <v>675979</v>
      </c>
      <c r="D62" s="8">
        <f t="shared" si="8"/>
        <v>4.538176682339337E-4</v>
      </c>
      <c r="E62" s="33">
        <v>60707</v>
      </c>
      <c r="F62" s="34">
        <f t="shared" si="5"/>
        <v>9.8666931048381853E-2</v>
      </c>
      <c r="I62" t="s">
        <v>188</v>
      </c>
      <c r="J62" s="3">
        <v>632841</v>
      </c>
      <c r="K62" s="3" t="s">
        <v>54</v>
      </c>
      <c r="L62" s="3" t="s">
        <v>63</v>
      </c>
      <c r="M62" s="3" t="e">
        <f t="shared" si="6"/>
        <v>#N/A</v>
      </c>
      <c r="N62" s="3" t="e">
        <f t="shared" si="7"/>
        <v>#N/A</v>
      </c>
      <c r="O62" s="3" t="s">
        <v>25</v>
      </c>
      <c r="P62" s="3" t="s">
        <v>31</v>
      </c>
      <c r="Q62" s="7">
        <v>675979</v>
      </c>
      <c r="R62" s="3" t="s">
        <v>81</v>
      </c>
      <c r="S62" s="3">
        <f t="shared" si="3"/>
        <v>615272</v>
      </c>
      <c r="T62" s="7">
        <f t="shared" si="4"/>
        <v>60707</v>
      </c>
    </row>
    <row r="63" spans="1:20" ht="15" customHeight="1" x14ac:dyDescent="0.25">
      <c r="A63" s="6">
        <v>62</v>
      </c>
      <c r="B63" s="3" t="s">
        <v>173</v>
      </c>
      <c r="C63" s="7">
        <v>637706</v>
      </c>
      <c r="D63" s="8">
        <f t="shared" si="8"/>
        <v>4.2812313687080357E-4</v>
      </c>
      <c r="E63" s="33">
        <v>220741</v>
      </c>
      <c r="F63" s="34">
        <f t="shared" si="5"/>
        <v>0.52939935006535321</v>
      </c>
      <c r="I63" t="s">
        <v>247</v>
      </c>
      <c r="J63" s="3">
        <v>0</v>
      </c>
      <c r="L63" s="3" t="s">
        <v>87</v>
      </c>
      <c r="M63" s="3" t="e">
        <f t="shared" si="6"/>
        <v>#N/A</v>
      </c>
      <c r="N63" s="3" t="e">
        <f t="shared" si="7"/>
        <v>#N/A</v>
      </c>
      <c r="O63" s="3" t="s">
        <v>173</v>
      </c>
      <c r="P63" s="3" t="s">
        <v>54</v>
      </c>
      <c r="Q63" s="7">
        <v>637706</v>
      </c>
      <c r="R63" s="3" t="s">
        <v>83</v>
      </c>
      <c r="S63" s="3">
        <f t="shared" si="3"/>
        <v>416965</v>
      </c>
      <c r="T63" s="7">
        <f t="shared" si="4"/>
        <v>220741</v>
      </c>
    </row>
    <row r="64" spans="1:20" ht="15" customHeight="1" x14ac:dyDescent="0.25">
      <c r="A64" s="6">
        <v>63</v>
      </c>
      <c r="B64" s="3" t="s">
        <v>342</v>
      </c>
      <c r="C64" s="7">
        <v>601077</v>
      </c>
      <c r="D64" s="8">
        <f t="shared" ref="D64:D127" si="9">+C64/$H$1</f>
        <v>4.0353230288078204E-4</v>
      </c>
      <c r="E64" s="33">
        <v>601077</v>
      </c>
      <c r="F64" s="34" t="str">
        <f t="shared" si="5"/>
        <v/>
      </c>
      <c r="I64" t="s">
        <v>25</v>
      </c>
      <c r="J64" s="3">
        <v>615272</v>
      </c>
      <c r="K64" s="3" t="s">
        <v>31</v>
      </c>
      <c r="L64" s="3" t="s">
        <v>81</v>
      </c>
      <c r="M64" s="3">
        <f t="shared" si="6"/>
        <v>675979</v>
      </c>
      <c r="N64" s="3">
        <f t="shared" si="7"/>
        <v>60707</v>
      </c>
      <c r="O64" s="3" t="s">
        <v>342</v>
      </c>
      <c r="P64" s="3" t="s">
        <v>57</v>
      </c>
      <c r="Q64" s="7">
        <v>601077</v>
      </c>
      <c r="R64" s="3" t="s">
        <v>81</v>
      </c>
      <c r="S64" s="3">
        <f t="shared" si="3"/>
        <v>0</v>
      </c>
      <c r="T64" s="7">
        <f t="shared" si="4"/>
        <v>601077</v>
      </c>
    </row>
    <row r="65" spans="1:20" ht="15" customHeight="1" x14ac:dyDescent="0.25">
      <c r="A65" s="6">
        <v>64</v>
      </c>
      <c r="B65" s="3" t="s">
        <v>16</v>
      </c>
      <c r="C65" s="7">
        <v>558014</v>
      </c>
      <c r="D65" s="8">
        <f t="shared" si="9"/>
        <v>3.7462201092325397E-4</v>
      </c>
      <c r="E65" s="33">
        <v>-185521</v>
      </c>
      <c r="F65" s="34">
        <f t="shared" si="5"/>
        <v>-0.24951212787562119</v>
      </c>
      <c r="I65" t="s">
        <v>112</v>
      </c>
      <c r="J65" s="3">
        <v>14631</v>
      </c>
      <c r="K65" s="3" t="s">
        <v>55</v>
      </c>
      <c r="L65" s="3" t="s">
        <v>62</v>
      </c>
      <c r="M65" s="3">
        <f t="shared" si="6"/>
        <v>697915</v>
      </c>
      <c r="N65" s="3">
        <f t="shared" si="7"/>
        <v>683284</v>
      </c>
      <c r="O65" s="3" t="s">
        <v>16</v>
      </c>
      <c r="P65" s="3" t="s">
        <v>58</v>
      </c>
      <c r="Q65" s="7">
        <v>558014</v>
      </c>
      <c r="R65" s="3" t="s">
        <v>81</v>
      </c>
      <c r="S65" s="3">
        <f t="shared" si="3"/>
        <v>743535</v>
      </c>
      <c r="T65" s="7">
        <f t="shared" si="4"/>
        <v>-185521</v>
      </c>
    </row>
    <row r="66" spans="1:20" ht="15" customHeight="1" x14ac:dyDescent="0.25">
      <c r="A66" s="6">
        <v>65</v>
      </c>
      <c r="B66" s="3" t="s">
        <v>79</v>
      </c>
      <c r="C66" s="7">
        <v>550000</v>
      </c>
      <c r="D66" s="8">
        <f t="shared" si="9"/>
        <v>3.6924182190373303E-4</v>
      </c>
      <c r="E66" s="33">
        <v>0</v>
      </c>
      <c r="F66" s="34">
        <f t="shared" si="5"/>
        <v>0</v>
      </c>
      <c r="I66" t="s">
        <v>173</v>
      </c>
      <c r="J66" s="3">
        <v>416965</v>
      </c>
      <c r="K66" s="3" t="s">
        <v>54</v>
      </c>
      <c r="L66" s="3" t="s">
        <v>83</v>
      </c>
      <c r="M66" s="3">
        <f t="shared" si="6"/>
        <v>637706</v>
      </c>
      <c r="N66" s="3">
        <f t="shared" si="7"/>
        <v>220741</v>
      </c>
      <c r="O66" s="3" t="s">
        <v>79</v>
      </c>
      <c r="Q66" s="7">
        <v>550000</v>
      </c>
      <c r="R66" s="3" t="s">
        <v>90</v>
      </c>
      <c r="S66" s="3">
        <f t="shared" si="3"/>
        <v>550000</v>
      </c>
      <c r="T66" s="7">
        <f t="shared" si="4"/>
        <v>0</v>
      </c>
    </row>
    <row r="67" spans="1:20" ht="15" customHeight="1" x14ac:dyDescent="0.25">
      <c r="A67" s="6">
        <v>66</v>
      </c>
      <c r="B67" s="3" t="s">
        <v>184</v>
      </c>
      <c r="C67" s="7">
        <v>538301</v>
      </c>
      <c r="D67" s="8">
        <f t="shared" si="9"/>
        <v>3.6138771267745705E-4</v>
      </c>
      <c r="E67" s="33">
        <v>114061</v>
      </c>
      <c r="F67" s="34">
        <f t="shared" ref="F67:F130" si="10">+IF(ISERR(E67/(C67-E67)),"",E67/(C67-E67))</f>
        <v>0.26885960776918727</v>
      </c>
      <c r="I67" t="s">
        <v>79</v>
      </c>
      <c r="J67" s="3">
        <v>550000</v>
      </c>
      <c r="L67" s="3" t="s">
        <v>90</v>
      </c>
      <c r="M67" s="3">
        <f t="shared" si="6"/>
        <v>550000</v>
      </c>
      <c r="N67" s="3">
        <f t="shared" si="7"/>
        <v>0</v>
      </c>
      <c r="O67" s="3" t="s">
        <v>184</v>
      </c>
      <c r="Q67" s="7">
        <v>538301</v>
      </c>
      <c r="R67" s="3" t="s">
        <v>35</v>
      </c>
      <c r="S67" s="3">
        <f t="shared" ref="S67:S130" si="11">+VLOOKUP(O67,$I$2:$J$370,2,FALSE)</f>
        <v>424240</v>
      </c>
      <c r="T67" s="7">
        <f t="shared" ref="T67:T130" si="12">+Q67-S67</f>
        <v>114061</v>
      </c>
    </row>
    <row r="68" spans="1:20" ht="15" customHeight="1" x14ac:dyDescent="0.25">
      <c r="A68" s="6">
        <v>67</v>
      </c>
      <c r="B68" s="3" t="s">
        <v>189</v>
      </c>
      <c r="C68" s="7">
        <v>520000</v>
      </c>
      <c r="D68" s="8">
        <f t="shared" si="9"/>
        <v>3.4910135889080216E-4</v>
      </c>
      <c r="E68" s="33">
        <v>20000</v>
      </c>
      <c r="F68" s="34">
        <f t="shared" si="10"/>
        <v>0.04</v>
      </c>
      <c r="I68" t="s">
        <v>189</v>
      </c>
      <c r="J68" s="3">
        <v>500000</v>
      </c>
      <c r="L68" s="3" t="s">
        <v>85</v>
      </c>
      <c r="M68" s="3">
        <f t="shared" si="6"/>
        <v>520000</v>
      </c>
      <c r="N68" s="3">
        <f t="shared" si="7"/>
        <v>20000</v>
      </c>
      <c r="O68" s="3" t="s">
        <v>189</v>
      </c>
      <c r="Q68" s="7">
        <v>520000</v>
      </c>
      <c r="R68" s="3" t="s">
        <v>85</v>
      </c>
      <c r="S68" s="3">
        <f t="shared" si="11"/>
        <v>500000</v>
      </c>
      <c r="T68" s="7">
        <f t="shared" si="12"/>
        <v>20000</v>
      </c>
    </row>
    <row r="69" spans="1:20" ht="15" customHeight="1" x14ac:dyDescent="0.25">
      <c r="A69" s="6">
        <v>68</v>
      </c>
      <c r="B69" s="3" t="s">
        <v>206</v>
      </c>
      <c r="C69" s="7">
        <v>457980</v>
      </c>
      <c r="D69" s="8">
        <f t="shared" si="9"/>
        <v>3.0746430835540297E-4</v>
      </c>
      <c r="E69" s="33">
        <v>0</v>
      </c>
      <c r="F69" s="34">
        <f t="shared" si="10"/>
        <v>0</v>
      </c>
      <c r="I69" t="s">
        <v>181</v>
      </c>
      <c r="J69" s="3">
        <v>796335</v>
      </c>
      <c r="K69" s="3" t="s">
        <v>55</v>
      </c>
      <c r="L69" s="3" t="s">
        <v>37</v>
      </c>
      <c r="M69" s="3">
        <f t="shared" si="6"/>
        <v>342185</v>
      </c>
      <c r="N69" s="3">
        <f t="shared" si="7"/>
        <v>-454150</v>
      </c>
      <c r="O69" s="3" t="s">
        <v>206</v>
      </c>
      <c r="Q69" s="7">
        <v>457980</v>
      </c>
      <c r="R69" s="3" t="s">
        <v>62</v>
      </c>
      <c r="S69" s="3">
        <f t="shared" si="11"/>
        <v>457980</v>
      </c>
      <c r="T69" s="7">
        <f t="shared" si="12"/>
        <v>0</v>
      </c>
    </row>
    <row r="70" spans="1:20" ht="15" customHeight="1" x14ac:dyDescent="0.25">
      <c r="A70" s="6">
        <v>69</v>
      </c>
      <c r="B70" s="3" t="s">
        <v>17</v>
      </c>
      <c r="C70" s="7">
        <v>412948</v>
      </c>
      <c r="D70" s="8">
        <f t="shared" si="9"/>
        <v>2.7723213067545953E-4</v>
      </c>
      <c r="E70" s="33">
        <v>-465074</v>
      </c>
      <c r="F70" s="34">
        <f t="shared" si="10"/>
        <v>-0.52968376646598836</v>
      </c>
      <c r="I70" t="s">
        <v>206</v>
      </c>
      <c r="J70" s="3">
        <v>457980</v>
      </c>
      <c r="L70" s="3" t="s">
        <v>62</v>
      </c>
      <c r="M70" s="3">
        <f t="shared" si="6"/>
        <v>457980</v>
      </c>
      <c r="N70" s="3">
        <f t="shared" si="7"/>
        <v>0</v>
      </c>
      <c r="O70" s="3" t="s">
        <v>17</v>
      </c>
      <c r="P70" s="3" t="s">
        <v>55</v>
      </c>
      <c r="Q70" s="7">
        <v>412948</v>
      </c>
      <c r="R70" s="3" t="s">
        <v>87</v>
      </c>
      <c r="S70" s="3">
        <f t="shared" si="11"/>
        <v>878022</v>
      </c>
      <c r="T70" s="7">
        <f t="shared" si="12"/>
        <v>-465074</v>
      </c>
    </row>
    <row r="71" spans="1:20" ht="15" customHeight="1" x14ac:dyDescent="0.25">
      <c r="A71" s="6">
        <v>70</v>
      </c>
      <c r="B71" s="3" t="s">
        <v>263</v>
      </c>
      <c r="C71" s="7">
        <v>409956</v>
      </c>
      <c r="D71" s="8">
        <f t="shared" si="9"/>
        <v>2.7522345516430322E-4</v>
      </c>
      <c r="E71" s="33">
        <v>409956</v>
      </c>
      <c r="F71" s="34" t="str">
        <f t="shared" si="10"/>
        <v/>
      </c>
      <c r="I71" t="s">
        <v>22</v>
      </c>
      <c r="J71" s="3">
        <v>230771</v>
      </c>
      <c r="K71" s="3" t="s">
        <v>55</v>
      </c>
      <c r="L71" s="3" t="s">
        <v>83</v>
      </c>
      <c r="M71" s="3">
        <f t="shared" si="6"/>
        <v>265582</v>
      </c>
      <c r="N71" s="3">
        <f t="shared" si="7"/>
        <v>34811</v>
      </c>
      <c r="O71" s="3" t="s">
        <v>263</v>
      </c>
      <c r="Q71" s="7">
        <v>409956</v>
      </c>
      <c r="R71" s="3" t="s">
        <v>87</v>
      </c>
      <c r="S71" s="3">
        <f t="shared" si="11"/>
        <v>0</v>
      </c>
      <c r="T71" s="7">
        <f t="shared" si="12"/>
        <v>409956</v>
      </c>
    </row>
    <row r="72" spans="1:20" ht="15" customHeight="1" x14ac:dyDescent="0.25">
      <c r="A72" s="6">
        <v>71</v>
      </c>
      <c r="B72" s="3" t="s">
        <v>246</v>
      </c>
      <c r="C72" s="7">
        <v>380000</v>
      </c>
      <c r="D72" s="8">
        <f t="shared" si="9"/>
        <v>2.5511253149712462E-4</v>
      </c>
      <c r="E72" s="33">
        <v>380000</v>
      </c>
      <c r="F72" s="34" t="str">
        <f t="shared" si="10"/>
        <v/>
      </c>
      <c r="I72" t="s">
        <v>246</v>
      </c>
      <c r="J72" s="3">
        <v>0</v>
      </c>
      <c r="K72" s="3" t="s">
        <v>58</v>
      </c>
      <c r="L72" s="3" t="s">
        <v>87</v>
      </c>
      <c r="M72" s="3">
        <f t="shared" si="6"/>
        <v>380000</v>
      </c>
      <c r="N72" s="3">
        <f t="shared" si="7"/>
        <v>380000</v>
      </c>
      <c r="O72" s="3" t="s">
        <v>246</v>
      </c>
      <c r="P72" s="3" t="s">
        <v>58</v>
      </c>
      <c r="Q72" s="7">
        <v>380000</v>
      </c>
      <c r="R72" s="3" t="s">
        <v>87</v>
      </c>
      <c r="S72" s="3">
        <f t="shared" si="11"/>
        <v>0</v>
      </c>
      <c r="T72" s="7">
        <f t="shared" si="12"/>
        <v>380000</v>
      </c>
    </row>
    <row r="73" spans="1:20" ht="15" customHeight="1" x14ac:dyDescent="0.25">
      <c r="A73" s="6">
        <v>72</v>
      </c>
      <c r="B73" s="3" t="s">
        <v>180</v>
      </c>
      <c r="C73" s="7">
        <v>378868</v>
      </c>
      <c r="D73" s="8">
        <f t="shared" si="9"/>
        <v>2.5435256469277004E-4</v>
      </c>
      <c r="E73" s="33">
        <v>105187</v>
      </c>
      <c r="F73" s="34">
        <f t="shared" si="10"/>
        <v>0.38434162400751237</v>
      </c>
      <c r="I73" t="s">
        <v>180</v>
      </c>
      <c r="J73" s="3">
        <v>273681</v>
      </c>
      <c r="K73" s="3" t="s">
        <v>54</v>
      </c>
      <c r="L73" s="3" t="s">
        <v>81</v>
      </c>
      <c r="M73" s="3">
        <f t="shared" si="6"/>
        <v>378868</v>
      </c>
      <c r="N73" s="3">
        <f t="shared" si="7"/>
        <v>105187</v>
      </c>
      <c r="O73" s="3" t="s">
        <v>180</v>
      </c>
      <c r="P73" s="3" t="s">
        <v>54</v>
      </c>
      <c r="Q73" s="7">
        <v>378868</v>
      </c>
      <c r="R73" s="3" t="s">
        <v>81</v>
      </c>
      <c r="S73" s="3">
        <f t="shared" si="11"/>
        <v>273681</v>
      </c>
      <c r="T73" s="7">
        <f t="shared" si="12"/>
        <v>105187</v>
      </c>
    </row>
    <row r="74" spans="1:20" ht="15" customHeight="1" x14ac:dyDescent="0.25">
      <c r="A74" s="6">
        <v>73</v>
      </c>
      <c r="B74" s="3" t="s">
        <v>217</v>
      </c>
      <c r="C74" s="7">
        <v>357000</v>
      </c>
      <c r="D74" s="8">
        <f t="shared" si="9"/>
        <v>2.3967150985387763E-4</v>
      </c>
      <c r="E74" s="33">
        <v>0</v>
      </c>
      <c r="F74" s="34">
        <f t="shared" si="10"/>
        <v>0</v>
      </c>
      <c r="I74" t="s">
        <v>217</v>
      </c>
      <c r="J74" s="3">
        <v>357000</v>
      </c>
      <c r="K74" s="3" t="s">
        <v>55</v>
      </c>
      <c r="L74" s="3" t="s">
        <v>35</v>
      </c>
      <c r="M74" s="3">
        <f t="shared" si="6"/>
        <v>357000</v>
      </c>
      <c r="N74" s="3">
        <f t="shared" si="7"/>
        <v>0</v>
      </c>
      <c r="O74" s="3" t="s">
        <v>217</v>
      </c>
      <c r="P74" s="3" t="s">
        <v>55</v>
      </c>
      <c r="Q74" s="7">
        <v>357000</v>
      </c>
      <c r="R74" s="3" t="s">
        <v>35</v>
      </c>
      <c r="S74" s="3">
        <f t="shared" si="11"/>
        <v>357000</v>
      </c>
      <c r="T74" s="7">
        <f t="shared" si="12"/>
        <v>0</v>
      </c>
    </row>
    <row r="75" spans="1:20" ht="15" customHeight="1" x14ac:dyDescent="0.25">
      <c r="A75" s="6">
        <v>74</v>
      </c>
      <c r="B75" s="3" t="s">
        <v>207</v>
      </c>
      <c r="C75" s="7">
        <v>351958</v>
      </c>
      <c r="D75" s="8">
        <f t="shared" si="9"/>
        <v>2.3628656937017104E-4</v>
      </c>
      <c r="E75" s="33">
        <v>0</v>
      </c>
      <c r="F75" s="34">
        <f t="shared" si="10"/>
        <v>0</v>
      </c>
      <c r="I75" t="s">
        <v>184</v>
      </c>
      <c r="J75" s="3">
        <v>424240</v>
      </c>
      <c r="L75" s="3" t="s">
        <v>35</v>
      </c>
      <c r="M75" s="3">
        <f t="shared" si="6"/>
        <v>538301</v>
      </c>
      <c r="N75" s="3">
        <f t="shared" si="7"/>
        <v>114061</v>
      </c>
      <c r="O75" s="3" t="s">
        <v>207</v>
      </c>
      <c r="Q75" s="7">
        <v>351958</v>
      </c>
      <c r="R75" s="3" t="s">
        <v>37</v>
      </c>
      <c r="S75" s="3">
        <f t="shared" si="11"/>
        <v>351958</v>
      </c>
      <c r="T75" s="7">
        <f t="shared" si="12"/>
        <v>0</v>
      </c>
    </row>
    <row r="76" spans="1:20" ht="15" customHeight="1" x14ac:dyDescent="0.25">
      <c r="A76" s="6">
        <v>75</v>
      </c>
      <c r="B76" s="3" t="s">
        <v>109</v>
      </c>
      <c r="C76" s="7">
        <v>348821</v>
      </c>
      <c r="D76" s="8">
        <f t="shared" si="9"/>
        <v>2.3418054828778555E-4</v>
      </c>
      <c r="E76" s="33">
        <v>-633370</v>
      </c>
      <c r="F76" s="34">
        <f t="shared" si="10"/>
        <v>-0.64485420860097475</v>
      </c>
      <c r="I76" t="s">
        <v>207</v>
      </c>
      <c r="J76" s="3">
        <v>351958</v>
      </c>
      <c r="L76" s="3" t="s">
        <v>37</v>
      </c>
      <c r="M76" s="3">
        <f t="shared" si="6"/>
        <v>351958</v>
      </c>
      <c r="N76" s="3">
        <f t="shared" si="7"/>
        <v>0</v>
      </c>
      <c r="O76" s="3" t="s">
        <v>109</v>
      </c>
      <c r="P76" s="3" t="s">
        <v>31</v>
      </c>
      <c r="Q76" s="7">
        <v>348821</v>
      </c>
      <c r="R76" s="3" t="s">
        <v>81</v>
      </c>
      <c r="S76" s="3">
        <f t="shared" si="11"/>
        <v>982191</v>
      </c>
      <c r="T76" s="7">
        <f t="shared" si="12"/>
        <v>-633370</v>
      </c>
    </row>
    <row r="77" spans="1:20" ht="15" customHeight="1" x14ac:dyDescent="0.25">
      <c r="A77" s="6">
        <v>76</v>
      </c>
      <c r="B77" s="3" t="s">
        <v>181</v>
      </c>
      <c r="C77" s="7">
        <v>342185</v>
      </c>
      <c r="D77" s="8">
        <f t="shared" si="9"/>
        <v>2.2972547786932523E-4</v>
      </c>
      <c r="E77" s="33">
        <v>-454150</v>
      </c>
      <c r="F77" s="34">
        <f t="shared" si="10"/>
        <v>-0.5703001877350613</v>
      </c>
      <c r="I77" t="s">
        <v>16</v>
      </c>
      <c r="J77" s="3">
        <v>743535</v>
      </c>
      <c r="K77" s="3" t="s">
        <v>58</v>
      </c>
      <c r="L77" s="3" t="s">
        <v>81</v>
      </c>
      <c r="M77" s="3">
        <f t="shared" si="6"/>
        <v>558014</v>
      </c>
      <c r="N77" s="3">
        <f t="shared" si="7"/>
        <v>-185521</v>
      </c>
      <c r="O77" s="3" t="s">
        <v>181</v>
      </c>
      <c r="P77" s="3" t="s">
        <v>55</v>
      </c>
      <c r="Q77" s="7">
        <v>342185</v>
      </c>
      <c r="R77" s="3" t="s">
        <v>37</v>
      </c>
      <c r="S77" s="3">
        <f t="shared" si="11"/>
        <v>796335</v>
      </c>
      <c r="T77" s="7">
        <f t="shared" si="12"/>
        <v>-454150</v>
      </c>
    </row>
    <row r="78" spans="1:20" ht="15" customHeight="1" x14ac:dyDescent="0.25">
      <c r="A78" s="6">
        <v>77</v>
      </c>
      <c r="B78" s="3" t="s">
        <v>154</v>
      </c>
      <c r="C78" s="7">
        <v>341958</v>
      </c>
      <c r="D78" s="8">
        <f t="shared" si="9"/>
        <v>2.2957308169919407E-4</v>
      </c>
      <c r="E78" s="33">
        <v>0</v>
      </c>
      <c r="F78" s="34">
        <f t="shared" si="10"/>
        <v>0</v>
      </c>
      <c r="I78" t="s">
        <v>154</v>
      </c>
      <c r="J78" s="3">
        <v>341958</v>
      </c>
      <c r="K78" s="3" t="s">
        <v>55</v>
      </c>
      <c r="L78" s="3" t="s">
        <v>62</v>
      </c>
      <c r="M78" s="3">
        <f t="shared" si="6"/>
        <v>341958</v>
      </c>
      <c r="N78" s="3">
        <f t="shared" si="7"/>
        <v>0</v>
      </c>
      <c r="O78" s="3" t="s">
        <v>154</v>
      </c>
      <c r="P78" s="3" t="s">
        <v>55</v>
      </c>
      <c r="Q78" s="7">
        <v>341958</v>
      </c>
      <c r="R78" s="3" t="s">
        <v>62</v>
      </c>
      <c r="S78" s="3">
        <f t="shared" si="11"/>
        <v>341958</v>
      </c>
      <c r="T78" s="7">
        <f t="shared" si="12"/>
        <v>0</v>
      </c>
    </row>
    <row r="79" spans="1:20" ht="15" customHeight="1" x14ac:dyDescent="0.25">
      <c r="A79" s="6">
        <v>78</v>
      </c>
      <c r="B79" s="3" t="s">
        <v>114</v>
      </c>
      <c r="C79" s="7">
        <v>316527</v>
      </c>
      <c r="D79" s="8">
        <f t="shared" si="9"/>
        <v>2.1250001120313254E-4</v>
      </c>
      <c r="E79" s="33">
        <v>-1333331</v>
      </c>
      <c r="F79" s="34">
        <f t="shared" si="10"/>
        <v>-0.8081489437272783</v>
      </c>
      <c r="I79" t="s">
        <v>203</v>
      </c>
      <c r="J79" s="3">
        <v>353526</v>
      </c>
      <c r="K79" s="3" t="s">
        <v>57</v>
      </c>
      <c r="L79" s="3" t="s">
        <v>87</v>
      </c>
      <c r="M79" s="3" t="e">
        <f t="shared" si="6"/>
        <v>#N/A</v>
      </c>
      <c r="N79" s="3" t="e">
        <f t="shared" si="7"/>
        <v>#N/A</v>
      </c>
      <c r="O79" s="3" t="s">
        <v>114</v>
      </c>
      <c r="P79" s="3" t="s">
        <v>60</v>
      </c>
      <c r="Q79" s="7">
        <v>316527</v>
      </c>
      <c r="R79" s="3" t="s">
        <v>37</v>
      </c>
      <c r="S79" s="3">
        <f t="shared" si="11"/>
        <v>1649858</v>
      </c>
      <c r="T79" s="7">
        <f t="shared" si="12"/>
        <v>-1333331</v>
      </c>
    </row>
    <row r="80" spans="1:20" ht="15" customHeight="1" x14ac:dyDescent="0.25">
      <c r="A80" s="6">
        <v>79</v>
      </c>
      <c r="B80" s="3" t="s">
        <v>78</v>
      </c>
      <c r="C80" s="7">
        <v>294793</v>
      </c>
      <c r="D80" s="8">
        <f t="shared" si="9"/>
        <v>1.9790891709903121E-4</v>
      </c>
      <c r="E80" s="33">
        <v>49473</v>
      </c>
      <c r="F80" s="34">
        <f t="shared" si="10"/>
        <v>0.20166721017446601</v>
      </c>
      <c r="I80" t="s">
        <v>109</v>
      </c>
      <c r="J80" s="3">
        <v>982191</v>
      </c>
      <c r="K80" s="3" t="s">
        <v>31</v>
      </c>
      <c r="L80" s="3" t="s">
        <v>81</v>
      </c>
      <c r="M80" s="3">
        <f t="shared" si="6"/>
        <v>348821</v>
      </c>
      <c r="N80" s="3">
        <f t="shared" si="7"/>
        <v>-633370</v>
      </c>
      <c r="O80" s="3" t="s">
        <v>78</v>
      </c>
      <c r="P80" s="3" t="s">
        <v>30</v>
      </c>
      <c r="Q80" s="7">
        <v>294793</v>
      </c>
      <c r="R80" s="3" t="s">
        <v>87</v>
      </c>
      <c r="S80" s="3">
        <f t="shared" si="11"/>
        <v>245320</v>
      </c>
      <c r="T80" s="7">
        <f t="shared" si="12"/>
        <v>49473</v>
      </c>
    </row>
    <row r="81" spans="1:20" ht="15" customHeight="1" x14ac:dyDescent="0.25">
      <c r="A81" s="6">
        <v>80</v>
      </c>
      <c r="B81" s="3" t="s">
        <v>191</v>
      </c>
      <c r="C81" s="7">
        <v>280693</v>
      </c>
      <c r="D81" s="8">
        <f t="shared" si="9"/>
        <v>1.8844289948295371E-4</v>
      </c>
      <c r="E81" s="33">
        <v>0</v>
      </c>
      <c r="F81" s="34">
        <f t="shared" si="10"/>
        <v>0</v>
      </c>
      <c r="I81" t="s">
        <v>191</v>
      </c>
      <c r="J81" s="3">
        <v>280693</v>
      </c>
      <c r="L81" s="3" t="s">
        <v>37</v>
      </c>
      <c r="M81" s="3">
        <f t="shared" si="6"/>
        <v>280693</v>
      </c>
      <c r="N81" s="3">
        <f t="shared" si="7"/>
        <v>0</v>
      </c>
      <c r="O81" s="3" t="s">
        <v>191</v>
      </c>
      <c r="Q81" s="7">
        <v>280693</v>
      </c>
      <c r="R81" s="3" t="s">
        <v>37</v>
      </c>
      <c r="S81" s="3">
        <f t="shared" si="11"/>
        <v>280693</v>
      </c>
      <c r="T81" s="7">
        <f t="shared" si="12"/>
        <v>0</v>
      </c>
    </row>
    <row r="82" spans="1:20" ht="15" customHeight="1" x14ac:dyDescent="0.25">
      <c r="A82" s="6">
        <v>81</v>
      </c>
      <c r="B82" s="3" t="s">
        <v>21</v>
      </c>
      <c r="C82" s="7">
        <v>270000</v>
      </c>
      <c r="D82" s="8">
        <f t="shared" si="9"/>
        <v>1.8126416711637802E-4</v>
      </c>
      <c r="E82" s="33">
        <v>5000</v>
      </c>
      <c r="F82" s="34">
        <f t="shared" si="10"/>
        <v>1.8867924528301886E-2</v>
      </c>
      <c r="I82" t="s">
        <v>21</v>
      </c>
      <c r="J82" s="3">
        <v>265000</v>
      </c>
      <c r="K82" s="3" t="s">
        <v>57</v>
      </c>
      <c r="L82" s="3" t="s">
        <v>88</v>
      </c>
      <c r="M82" s="3">
        <f t="shared" si="6"/>
        <v>270000</v>
      </c>
      <c r="N82" s="3">
        <f t="shared" si="7"/>
        <v>5000</v>
      </c>
      <c r="O82" s="3" t="s">
        <v>21</v>
      </c>
      <c r="P82" s="3" t="s">
        <v>57</v>
      </c>
      <c r="Q82" s="7">
        <v>270000</v>
      </c>
      <c r="R82" s="3" t="s">
        <v>88</v>
      </c>
      <c r="S82" s="3">
        <f t="shared" si="11"/>
        <v>265000</v>
      </c>
      <c r="T82" s="7">
        <f t="shared" si="12"/>
        <v>5000</v>
      </c>
    </row>
    <row r="83" spans="1:20" ht="15" customHeight="1" x14ac:dyDescent="0.25">
      <c r="A83" s="6">
        <v>82</v>
      </c>
      <c r="B83" s="3" t="s">
        <v>118</v>
      </c>
      <c r="C83" s="7">
        <v>265714</v>
      </c>
      <c r="D83" s="8">
        <f t="shared" si="9"/>
        <v>1.783867663005973E-4</v>
      </c>
      <c r="E83" s="33">
        <v>-331732</v>
      </c>
      <c r="F83" s="34">
        <f t="shared" si="10"/>
        <v>-0.55525018160637107</v>
      </c>
      <c r="I83" t="s">
        <v>118</v>
      </c>
      <c r="J83" s="3">
        <v>597446</v>
      </c>
      <c r="L83" s="3" t="s">
        <v>88</v>
      </c>
      <c r="M83" s="3">
        <f t="shared" si="6"/>
        <v>265714</v>
      </c>
      <c r="N83" s="3">
        <f t="shared" si="7"/>
        <v>-331732</v>
      </c>
      <c r="O83" s="3" t="s">
        <v>118</v>
      </c>
      <c r="Q83" s="7">
        <v>265714</v>
      </c>
      <c r="R83" s="3" t="s">
        <v>88</v>
      </c>
      <c r="S83" s="3">
        <f t="shared" si="11"/>
        <v>597446</v>
      </c>
      <c r="T83" s="7">
        <f t="shared" si="12"/>
        <v>-331732</v>
      </c>
    </row>
    <row r="84" spans="1:20" ht="15" customHeight="1" x14ac:dyDescent="0.25">
      <c r="A84" s="6">
        <v>83</v>
      </c>
      <c r="B84" s="3" t="s">
        <v>22</v>
      </c>
      <c r="C84" s="7">
        <v>265582</v>
      </c>
      <c r="D84" s="8">
        <f t="shared" si="9"/>
        <v>1.782981482633404E-4</v>
      </c>
      <c r="E84" s="33">
        <v>34811</v>
      </c>
      <c r="F84" s="34">
        <f t="shared" si="10"/>
        <v>0.15084651017675532</v>
      </c>
      <c r="I84" t="s">
        <v>174</v>
      </c>
      <c r="J84" s="3">
        <v>242369</v>
      </c>
      <c r="L84" s="3" t="s">
        <v>82</v>
      </c>
      <c r="M84" s="3">
        <f t="shared" ref="M84:M147" si="13">+VLOOKUP(I84,$B$2:$C$184,2,FALSE)</f>
        <v>242369</v>
      </c>
      <c r="N84" s="3">
        <f t="shared" ref="N84:N147" si="14">+M84-J84</f>
        <v>0</v>
      </c>
      <c r="O84" s="3" t="s">
        <v>22</v>
      </c>
      <c r="P84" s="3" t="s">
        <v>55</v>
      </c>
      <c r="Q84" s="7">
        <v>265582</v>
      </c>
      <c r="R84" s="3" t="s">
        <v>83</v>
      </c>
      <c r="S84" s="3">
        <f t="shared" si="11"/>
        <v>230771</v>
      </c>
      <c r="T84" s="7">
        <f t="shared" si="12"/>
        <v>34811</v>
      </c>
    </row>
    <row r="85" spans="1:20" ht="15" customHeight="1" x14ac:dyDescent="0.25">
      <c r="A85" s="6">
        <v>84</v>
      </c>
      <c r="B85" s="3" t="s">
        <v>167</v>
      </c>
      <c r="C85" s="7">
        <v>262256</v>
      </c>
      <c r="D85" s="8">
        <f t="shared" si="9"/>
        <v>1.7606524226397347E-4</v>
      </c>
      <c r="E85" s="33">
        <v>-66488</v>
      </c>
      <c r="F85" s="34">
        <f t="shared" si="10"/>
        <v>-0.20224855814858977</v>
      </c>
      <c r="I85" t="s">
        <v>167</v>
      </c>
      <c r="J85" s="3">
        <v>328744</v>
      </c>
      <c r="K85" s="3" t="s">
        <v>30</v>
      </c>
      <c r="L85" s="3" t="s">
        <v>37</v>
      </c>
      <c r="M85" s="3">
        <f t="shared" si="13"/>
        <v>262256</v>
      </c>
      <c r="N85" s="3">
        <f t="shared" si="14"/>
        <v>-66488</v>
      </c>
      <c r="O85" s="3" t="s">
        <v>167</v>
      </c>
      <c r="P85" s="3" t="s">
        <v>30</v>
      </c>
      <c r="Q85" s="7">
        <v>262256</v>
      </c>
      <c r="R85" s="3" t="s">
        <v>37</v>
      </c>
      <c r="S85" s="3">
        <f t="shared" si="11"/>
        <v>328744</v>
      </c>
      <c r="T85" s="7">
        <f t="shared" si="12"/>
        <v>-66488</v>
      </c>
    </row>
    <row r="86" spans="1:20" ht="15" customHeight="1" x14ac:dyDescent="0.25">
      <c r="A86" s="6">
        <v>85</v>
      </c>
      <c r="B86" s="3" t="s">
        <v>174</v>
      </c>
      <c r="C86" s="7">
        <v>242369</v>
      </c>
      <c r="D86" s="8">
        <f t="shared" si="9"/>
        <v>1.6271412933270159E-4</v>
      </c>
      <c r="E86" s="33">
        <v>0</v>
      </c>
      <c r="F86" s="34">
        <f t="shared" si="10"/>
        <v>0</v>
      </c>
      <c r="I86" t="s">
        <v>395</v>
      </c>
      <c r="J86" s="3">
        <v>0</v>
      </c>
      <c r="L86" s="3" t="s">
        <v>37</v>
      </c>
      <c r="M86" s="3">
        <f t="shared" si="13"/>
        <v>954751</v>
      </c>
      <c r="N86" s="3">
        <f t="shared" si="14"/>
        <v>954751</v>
      </c>
      <c r="O86" s="3" t="s">
        <v>174</v>
      </c>
      <c r="Q86" s="7">
        <v>242369</v>
      </c>
      <c r="R86" s="3" t="s">
        <v>82</v>
      </c>
      <c r="S86" s="3">
        <f t="shared" si="11"/>
        <v>242369</v>
      </c>
      <c r="T86" s="7">
        <f t="shared" si="12"/>
        <v>0</v>
      </c>
    </row>
    <row r="87" spans="1:20" ht="15" customHeight="1" x14ac:dyDescent="0.25">
      <c r="A87" s="6">
        <v>86</v>
      </c>
      <c r="B87" s="3" t="s">
        <v>169</v>
      </c>
      <c r="C87" s="7">
        <v>230000</v>
      </c>
      <c r="D87" s="8">
        <f t="shared" si="9"/>
        <v>1.5441021643247018E-4</v>
      </c>
      <c r="E87" s="33">
        <v>-20000</v>
      </c>
      <c r="F87" s="34">
        <f t="shared" si="10"/>
        <v>-0.08</v>
      </c>
      <c r="I87" t="s">
        <v>80</v>
      </c>
      <c r="J87" s="3">
        <v>251365.99999999997</v>
      </c>
      <c r="K87" s="3" t="s">
        <v>31</v>
      </c>
      <c r="L87" s="3" t="s">
        <v>94</v>
      </c>
      <c r="M87" s="3">
        <f t="shared" si="13"/>
        <v>225138</v>
      </c>
      <c r="N87" s="3">
        <f t="shared" si="14"/>
        <v>-26227.999999999971</v>
      </c>
      <c r="O87" s="3" t="s">
        <v>169</v>
      </c>
      <c r="P87" s="3" t="s">
        <v>54</v>
      </c>
      <c r="Q87" s="7">
        <v>230000</v>
      </c>
      <c r="R87" s="3" t="s">
        <v>85</v>
      </c>
      <c r="S87" s="3">
        <f t="shared" si="11"/>
        <v>250000</v>
      </c>
      <c r="T87" s="7">
        <f t="shared" si="12"/>
        <v>-20000</v>
      </c>
    </row>
    <row r="88" spans="1:20" ht="15" customHeight="1" x14ac:dyDescent="0.25">
      <c r="A88" s="6">
        <v>87</v>
      </c>
      <c r="B88" s="3" t="s">
        <v>80</v>
      </c>
      <c r="C88" s="7">
        <v>225138</v>
      </c>
      <c r="D88" s="8">
        <f t="shared" si="9"/>
        <v>1.5114611872684116E-4</v>
      </c>
      <c r="E88" s="33">
        <v>-26227.999999999971</v>
      </c>
      <c r="F88" s="34">
        <f t="shared" si="10"/>
        <v>-0.10434187598959276</v>
      </c>
      <c r="I88" t="s">
        <v>169</v>
      </c>
      <c r="J88" s="3">
        <v>250000</v>
      </c>
      <c r="K88" s="3" t="s">
        <v>54</v>
      </c>
      <c r="L88" s="3" t="s">
        <v>85</v>
      </c>
      <c r="M88" s="3">
        <f t="shared" si="13"/>
        <v>230000</v>
      </c>
      <c r="N88" s="3">
        <f t="shared" si="14"/>
        <v>-20000</v>
      </c>
      <c r="O88" s="3" t="s">
        <v>80</v>
      </c>
      <c r="P88" s="3" t="s">
        <v>31</v>
      </c>
      <c r="Q88" s="7">
        <v>225138</v>
      </c>
      <c r="R88" s="3" t="s">
        <v>94</v>
      </c>
      <c r="S88" s="3">
        <f t="shared" si="11"/>
        <v>251365.99999999997</v>
      </c>
      <c r="T88" s="7">
        <f t="shared" si="12"/>
        <v>-26227.999999999971</v>
      </c>
    </row>
    <row r="89" spans="1:20" ht="15" customHeight="1" x14ac:dyDescent="0.25">
      <c r="A89" s="6">
        <v>88</v>
      </c>
      <c r="B89" s="3" t="s">
        <v>99</v>
      </c>
      <c r="C89" s="7">
        <v>212690</v>
      </c>
      <c r="D89" s="8">
        <f t="shared" si="9"/>
        <v>1.4278916927400905E-4</v>
      </c>
      <c r="E89" s="33">
        <v>-697855</v>
      </c>
      <c r="F89" s="34">
        <f t="shared" si="10"/>
        <v>-0.76641461981560499</v>
      </c>
      <c r="I89" t="s">
        <v>78</v>
      </c>
      <c r="J89" s="3">
        <v>245320</v>
      </c>
      <c r="K89" s="3" t="s">
        <v>30</v>
      </c>
      <c r="L89" s="3" t="s">
        <v>87</v>
      </c>
      <c r="M89" s="3">
        <f t="shared" si="13"/>
        <v>294793</v>
      </c>
      <c r="N89" s="3">
        <f t="shared" si="14"/>
        <v>49473</v>
      </c>
      <c r="O89" s="3" t="s">
        <v>99</v>
      </c>
      <c r="P89" s="3" t="s">
        <v>31</v>
      </c>
      <c r="Q89" s="7">
        <v>212690</v>
      </c>
      <c r="R89" s="3" t="s">
        <v>81</v>
      </c>
      <c r="S89" s="3">
        <f t="shared" si="11"/>
        <v>910545</v>
      </c>
      <c r="T89" s="7">
        <f t="shared" si="12"/>
        <v>-697855</v>
      </c>
    </row>
    <row r="90" spans="1:20" ht="15" customHeight="1" x14ac:dyDescent="0.25">
      <c r="A90" s="6">
        <v>89</v>
      </c>
      <c r="B90" s="3" t="s">
        <v>141</v>
      </c>
      <c r="C90" s="7">
        <v>200955</v>
      </c>
      <c r="D90" s="8">
        <f t="shared" si="9"/>
        <v>1.3491089149211759E-4</v>
      </c>
      <c r="E90" s="33">
        <v>-36858</v>
      </c>
      <c r="F90" s="34">
        <f t="shared" si="10"/>
        <v>-0.15498732197146498</v>
      </c>
      <c r="I90" t="s">
        <v>99</v>
      </c>
      <c r="J90" s="3">
        <v>910545</v>
      </c>
      <c r="K90" s="3" t="s">
        <v>31</v>
      </c>
      <c r="L90" s="3" t="s">
        <v>81</v>
      </c>
      <c r="M90" s="3">
        <f t="shared" si="13"/>
        <v>212690</v>
      </c>
      <c r="N90" s="3">
        <f t="shared" si="14"/>
        <v>-697855</v>
      </c>
      <c r="O90" s="3" t="s">
        <v>141</v>
      </c>
      <c r="P90" s="3" t="s">
        <v>57</v>
      </c>
      <c r="Q90" s="7">
        <v>200955</v>
      </c>
      <c r="R90" s="3" t="s">
        <v>35</v>
      </c>
      <c r="S90" s="3">
        <f t="shared" si="11"/>
        <v>237813</v>
      </c>
      <c r="T90" s="7">
        <f t="shared" si="12"/>
        <v>-36858</v>
      </c>
    </row>
    <row r="91" spans="1:20" ht="15" customHeight="1" x14ac:dyDescent="0.25">
      <c r="A91" s="6">
        <v>90</v>
      </c>
      <c r="B91" s="3" t="s">
        <v>158</v>
      </c>
      <c r="C91" s="7">
        <v>200000</v>
      </c>
      <c r="D91" s="8">
        <f t="shared" si="9"/>
        <v>1.3426975341953928E-4</v>
      </c>
      <c r="E91" s="33">
        <v>-9800</v>
      </c>
      <c r="F91" s="34">
        <f t="shared" si="10"/>
        <v>-4.6711153479504289E-2</v>
      </c>
      <c r="I91" t="s">
        <v>205</v>
      </c>
      <c r="J91" s="3">
        <v>150000</v>
      </c>
      <c r="L91" s="3" t="s">
        <v>88</v>
      </c>
      <c r="M91" s="3">
        <f t="shared" si="13"/>
        <v>131786</v>
      </c>
      <c r="N91" s="3">
        <f t="shared" si="14"/>
        <v>-18214</v>
      </c>
      <c r="O91" s="3" t="s">
        <v>158</v>
      </c>
      <c r="P91" s="3" t="s">
        <v>58</v>
      </c>
      <c r="Q91" s="7">
        <v>200000</v>
      </c>
      <c r="R91" s="3" t="s">
        <v>84</v>
      </c>
      <c r="S91" s="3">
        <f t="shared" si="11"/>
        <v>209800</v>
      </c>
      <c r="T91" s="7">
        <f t="shared" si="12"/>
        <v>-9800</v>
      </c>
    </row>
    <row r="92" spans="1:20" ht="15" customHeight="1" x14ac:dyDescent="0.25">
      <c r="A92" s="6">
        <v>91</v>
      </c>
      <c r="B92" s="3" t="s">
        <v>347</v>
      </c>
      <c r="C92" s="7">
        <v>200000</v>
      </c>
      <c r="D92" s="8">
        <f t="shared" si="9"/>
        <v>1.3426975341953928E-4</v>
      </c>
      <c r="E92" s="33">
        <v>200000</v>
      </c>
      <c r="F92" s="34" t="str">
        <f t="shared" si="10"/>
        <v/>
      </c>
      <c r="I92" t="s">
        <v>141</v>
      </c>
      <c r="J92" s="3">
        <v>237813</v>
      </c>
      <c r="K92" s="3" t="s">
        <v>57</v>
      </c>
      <c r="L92" s="3" t="s">
        <v>35</v>
      </c>
      <c r="M92" s="3">
        <f t="shared" si="13"/>
        <v>200955</v>
      </c>
      <c r="N92" s="3">
        <f t="shared" si="14"/>
        <v>-36858</v>
      </c>
      <c r="O92" s="3" t="s">
        <v>347</v>
      </c>
      <c r="P92" s="3" t="s">
        <v>54</v>
      </c>
      <c r="Q92" s="7">
        <v>200000</v>
      </c>
      <c r="R92" s="3" t="s">
        <v>62</v>
      </c>
      <c r="S92" s="3">
        <f t="shared" si="11"/>
        <v>0</v>
      </c>
      <c r="T92" s="7">
        <f t="shared" si="12"/>
        <v>200000</v>
      </c>
    </row>
    <row r="93" spans="1:20" ht="15" customHeight="1" x14ac:dyDescent="0.25">
      <c r="A93" s="6">
        <v>92</v>
      </c>
      <c r="B93" s="3" t="s">
        <v>132</v>
      </c>
      <c r="C93" s="7">
        <v>196921</v>
      </c>
      <c r="D93" s="8">
        <f t="shared" si="9"/>
        <v>1.3220267056564548E-4</v>
      </c>
      <c r="E93" s="33">
        <v>0</v>
      </c>
      <c r="F93" s="34">
        <f t="shared" si="10"/>
        <v>0</v>
      </c>
      <c r="I93" t="s">
        <v>158</v>
      </c>
      <c r="J93" s="3">
        <v>209800</v>
      </c>
      <c r="K93" s="3" t="s">
        <v>58</v>
      </c>
      <c r="L93" s="3" t="s">
        <v>84</v>
      </c>
      <c r="M93" s="3">
        <f t="shared" si="13"/>
        <v>200000</v>
      </c>
      <c r="N93" s="3">
        <f t="shared" si="14"/>
        <v>-9800</v>
      </c>
      <c r="O93" s="3" t="s">
        <v>132</v>
      </c>
      <c r="P93" s="3" t="s">
        <v>59</v>
      </c>
      <c r="Q93" s="7">
        <v>196921</v>
      </c>
      <c r="R93" s="3" t="s">
        <v>87</v>
      </c>
      <c r="S93" s="3">
        <f t="shared" si="11"/>
        <v>196921</v>
      </c>
      <c r="T93" s="7">
        <f t="shared" si="12"/>
        <v>0</v>
      </c>
    </row>
    <row r="94" spans="1:20" ht="15" customHeight="1" x14ac:dyDescent="0.25">
      <c r="A94" s="6">
        <v>93</v>
      </c>
      <c r="B94" s="3" t="s">
        <v>20</v>
      </c>
      <c r="C94" s="7">
        <v>193956</v>
      </c>
      <c r="D94" s="8">
        <f t="shared" si="9"/>
        <v>1.3021212147120079E-4</v>
      </c>
      <c r="E94" s="33">
        <v>29260</v>
      </c>
      <c r="F94" s="34">
        <f t="shared" si="10"/>
        <v>0.17766065963957836</v>
      </c>
      <c r="I94" t="s">
        <v>132</v>
      </c>
      <c r="J94" s="3">
        <v>196921</v>
      </c>
      <c r="K94" s="3" t="s">
        <v>59</v>
      </c>
      <c r="L94" s="3" t="s">
        <v>87</v>
      </c>
      <c r="M94" s="3">
        <f t="shared" si="13"/>
        <v>196921</v>
      </c>
      <c r="N94" s="3">
        <f t="shared" si="14"/>
        <v>0</v>
      </c>
      <c r="O94" s="3" t="s">
        <v>20</v>
      </c>
      <c r="P94" s="3" t="s">
        <v>54</v>
      </c>
      <c r="Q94" s="7">
        <v>193956</v>
      </c>
      <c r="R94" s="3" t="s">
        <v>62</v>
      </c>
      <c r="S94" s="3">
        <f t="shared" si="11"/>
        <v>164696</v>
      </c>
      <c r="T94" s="7">
        <f t="shared" si="12"/>
        <v>29260</v>
      </c>
    </row>
    <row r="95" spans="1:20" ht="15" customHeight="1" x14ac:dyDescent="0.25">
      <c r="A95" s="6">
        <v>94</v>
      </c>
      <c r="B95" s="3" t="s">
        <v>272</v>
      </c>
      <c r="C95" s="7">
        <v>181739</v>
      </c>
      <c r="D95" s="8">
        <f t="shared" si="9"/>
        <v>1.2201025358356825E-4</v>
      </c>
      <c r="E95" s="33">
        <v>181739</v>
      </c>
      <c r="F95" s="34" t="str">
        <f t="shared" si="10"/>
        <v/>
      </c>
      <c r="I95" t="s">
        <v>20</v>
      </c>
      <c r="J95" s="3">
        <v>164696</v>
      </c>
      <c r="K95" s="3" t="s">
        <v>54</v>
      </c>
      <c r="L95" s="3" t="s">
        <v>62</v>
      </c>
      <c r="M95" s="3">
        <f t="shared" si="13"/>
        <v>193956</v>
      </c>
      <c r="N95" s="3">
        <f t="shared" si="14"/>
        <v>29260</v>
      </c>
      <c r="O95" s="3" t="s">
        <v>272</v>
      </c>
      <c r="P95" s="3" t="s">
        <v>31</v>
      </c>
      <c r="Q95" s="7">
        <v>181739</v>
      </c>
      <c r="R95" s="3" t="s">
        <v>61</v>
      </c>
      <c r="S95" s="3">
        <f t="shared" si="11"/>
        <v>0</v>
      </c>
      <c r="T95" s="7">
        <f t="shared" si="12"/>
        <v>181739</v>
      </c>
    </row>
    <row r="96" spans="1:20" ht="15" customHeight="1" x14ac:dyDescent="0.25">
      <c r="A96" s="6">
        <v>95</v>
      </c>
      <c r="B96" s="3" t="s">
        <v>28</v>
      </c>
      <c r="C96" s="7">
        <v>177330</v>
      </c>
      <c r="D96" s="8">
        <f t="shared" si="9"/>
        <v>1.190502768694345E-4</v>
      </c>
      <c r="E96" s="33">
        <v>-13585</v>
      </c>
      <c r="F96" s="34">
        <f t="shared" si="10"/>
        <v>-7.1157321321006731E-2</v>
      </c>
      <c r="I96" t="s">
        <v>26</v>
      </c>
      <c r="J96" s="3">
        <v>181281</v>
      </c>
      <c r="K96" s="3" t="s">
        <v>31</v>
      </c>
      <c r="L96" s="3" t="s">
        <v>61</v>
      </c>
      <c r="M96" s="3">
        <f t="shared" si="13"/>
        <v>721131</v>
      </c>
      <c r="N96" s="3">
        <f t="shared" si="14"/>
        <v>539850</v>
      </c>
      <c r="O96" s="3" t="s">
        <v>28</v>
      </c>
      <c r="P96" s="3" t="s">
        <v>31</v>
      </c>
      <c r="Q96" s="7">
        <v>177330</v>
      </c>
      <c r="R96" s="3" t="s">
        <v>81</v>
      </c>
      <c r="S96" s="3">
        <f t="shared" si="11"/>
        <v>190915</v>
      </c>
      <c r="T96" s="7">
        <f t="shared" si="12"/>
        <v>-13585</v>
      </c>
    </row>
    <row r="97" spans="1:20" ht="15" customHeight="1" x14ac:dyDescent="0.25">
      <c r="A97" s="6">
        <v>96</v>
      </c>
      <c r="B97" s="3" t="s">
        <v>198</v>
      </c>
      <c r="C97" s="7">
        <v>176645</v>
      </c>
      <c r="D97" s="8">
        <f t="shared" si="9"/>
        <v>1.1859040296397258E-4</v>
      </c>
      <c r="E97" s="33">
        <v>175553</v>
      </c>
      <c r="F97" s="34">
        <f t="shared" si="10"/>
        <v>160.76282051282053</v>
      </c>
      <c r="I97" t="s">
        <v>198</v>
      </c>
      <c r="J97" s="3">
        <v>1092</v>
      </c>
      <c r="L97" s="3" t="s">
        <v>83</v>
      </c>
      <c r="M97" s="3">
        <f t="shared" si="13"/>
        <v>176645</v>
      </c>
      <c r="N97" s="3">
        <f t="shared" si="14"/>
        <v>175553</v>
      </c>
      <c r="O97" s="3" t="s">
        <v>198</v>
      </c>
      <c r="Q97" s="7">
        <v>176645</v>
      </c>
      <c r="R97" s="3" t="s">
        <v>83</v>
      </c>
      <c r="S97" s="3">
        <f t="shared" si="11"/>
        <v>1092</v>
      </c>
      <c r="T97" s="7">
        <f t="shared" si="12"/>
        <v>175553</v>
      </c>
    </row>
    <row r="98" spans="1:20" ht="15" customHeight="1" x14ac:dyDescent="0.25">
      <c r="A98" s="6">
        <v>97</v>
      </c>
      <c r="B98" s="3" t="s">
        <v>130</v>
      </c>
      <c r="C98" s="7">
        <v>176362</v>
      </c>
      <c r="D98" s="8">
        <f t="shared" si="9"/>
        <v>1.1840041126288393E-4</v>
      </c>
      <c r="E98" s="33">
        <v>-79147</v>
      </c>
      <c r="F98" s="34">
        <f t="shared" si="10"/>
        <v>-0.30976208274463912</v>
      </c>
      <c r="I98" t="s">
        <v>28</v>
      </c>
      <c r="J98" s="3">
        <v>190915</v>
      </c>
      <c r="K98" s="3" t="s">
        <v>31</v>
      </c>
      <c r="L98" s="3" t="s">
        <v>81</v>
      </c>
      <c r="M98" s="3">
        <f t="shared" si="13"/>
        <v>177330</v>
      </c>
      <c r="N98" s="3">
        <f t="shared" si="14"/>
        <v>-13585</v>
      </c>
      <c r="O98" s="3" t="s">
        <v>130</v>
      </c>
      <c r="Q98" s="7">
        <v>176362</v>
      </c>
      <c r="R98" s="3" t="s">
        <v>37</v>
      </c>
      <c r="S98" s="3">
        <f t="shared" si="11"/>
        <v>255509</v>
      </c>
      <c r="T98" s="7">
        <f t="shared" si="12"/>
        <v>-79147</v>
      </c>
    </row>
    <row r="99" spans="1:20" ht="15" customHeight="1" x14ac:dyDescent="0.25">
      <c r="A99" s="6">
        <v>98</v>
      </c>
      <c r="B99" s="3" t="s">
        <v>233</v>
      </c>
      <c r="C99" s="7">
        <v>175979</v>
      </c>
      <c r="D99" s="8">
        <f t="shared" si="9"/>
        <v>1.1814328468508552E-4</v>
      </c>
      <c r="E99" s="33">
        <v>163383</v>
      </c>
      <c r="F99" s="34">
        <f t="shared" si="10"/>
        <v>12.971022546840267</v>
      </c>
      <c r="I99" t="s">
        <v>218</v>
      </c>
      <c r="J99" s="3">
        <v>173698</v>
      </c>
      <c r="K99" s="3" t="s">
        <v>55</v>
      </c>
      <c r="L99" s="3" t="s">
        <v>37</v>
      </c>
      <c r="M99" s="3">
        <f t="shared" si="13"/>
        <v>173700</v>
      </c>
      <c r="N99" s="3">
        <f t="shared" si="14"/>
        <v>2</v>
      </c>
      <c r="O99" s="3" t="s">
        <v>233</v>
      </c>
      <c r="Q99" s="7">
        <v>175979</v>
      </c>
      <c r="R99" s="3" t="s">
        <v>37</v>
      </c>
      <c r="S99" s="3">
        <f t="shared" si="11"/>
        <v>12596</v>
      </c>
      <c r="T99" s="7">
        <f t="shared" si="12"/>
        <v>163383</v>
      </c>
    </row>
    <row r="100" spans="1:20" ht="15" customHeight="1" x14ac:dyDescent="0.25">
      <c r="A100" s="6">
        <v>99</v>
      </c>
      <c r="B100" s="3" t="s">
        <v>218</v>
      </c>
      <c r="C100" s="7">
        <v>173700</v>
      </c>
      <c r="D100" s="8">
        <f t="shared" si="9"/>
        <v>1.1661328084486986E-4</v>
      </c>
      <c r="E100" s="33">
        <v>2</v>
      </c>
      <c r="F100" s="34">
        <f t="shared" si="10"/>
        <v>1.1514237354488825E-5</v>
      </c>
      <c r="I100" t="s">
        <v>214</v>
      </c>
      <c r="J100" s="3">
        <v>230341</v>
      </c>
      <c r="K100" s="3" t="s">
        <v>56</v>
      </c>
      <c r="L100" s="3" t="s">
        <v>88</v>
      </c>
      <c r="M100" s="3">
        <f t="shared" si="13"/>
        <v>172324</v>
      </c>
      <c r="N100" s="3">
        <f t="shared" si="14"/>
        <v>-58017</v>
      </c>
      <c r="O100" s="3" t="s">
        <v>218</v>
      </c>
      <c r="P100" s="3" t="s">
        <v>55</v>
      </c>
      <c r="Q100" s="7">
        <v>173700</v>
      </c>
      <c r="R100" s="3" t="s">
        <v>37</v>
      </c>
      <c r="S100" s="3">
        <f t="shared" si="11"/>
        <v>173698</v>
      </c>
      <c r="T100" s="7">
        <f t="shared" si="12"/>
        <v>2</v>
      </c>
    </row>
    <row r="101" spans="1:20" ht="15" customHeight="1" x14ac:dyDescent="0.25">
      <c r="A101" s="6">
        <v>100</v>
      </c>
      <c r="B101" s="3" t="s">
        <v>214</v>
      </c>
      <c r="C101" s="7">
        <v>172324</v>
      </c>
      <c r="D101" s="8">
        <f t="shared" si="9"/>
        <v>1.1568950494134344E-4</v>
      </c>
      <c r="E101" s="33">
        <v>-58017</v>
      </c>
      <c r="F101" s="34">
        <f t="shared" si="10"/>
        <v>-0.25187439491883773</v>
      </c>
      <c r="I101" t="s">
        <v>233</v>
      </c>
      <c r="J101" s="3">
        <v>12596</v>
      </c>
      <c r="L101" s="3" t="s">
        <v>37</v>
      </c>
      <c r="M101" s="3">
        <f t="shared" si="13"/>
        <v>175979</v>
      </c>
      <c r="N101" s="3">
        <f t="shared" si="14"/>
        <v>163383</v>
      </c>
      <c r="O101" s="3" t="s">
        <v>214</v>
      </c>
      <c r="P101" s="3" t="s">
        <v>56</v>
      </c>
      <c r="Q101" s="7">
        <v>172324</v>
      </c>
      <c r="R101" s="3" t="s">
        <v>88</v>
      </c>
      <c r="S101" s="3">
        <f t="shared" si="11"/>
        <v>230341</v>
      </c>
      <c r="T101" s="7">
        <f t="shared" si="12"/>
        <v>-58017</v>
      </c>
    </row>
    <row r="102" spans="1:20" ht="15" customHeight="1" x14ac:dyDescent="0.25">
      <c r="A102" s="6">
        <v>101</v>
      </c>
      <c r="B102" s="3" t="s">
        <v>248</v>
      </c>
      <c r="C102" s="7">
        <v>160000</v>
      </c>
      <c r="D102" s="8">
        <f t="shared" si="9"/>
        <v>1.0741580273563143E-4</v>
      </c>
      <c r="E102" s="33">
        <v>160000</v>
      </c>
      <c r="F102" s="34" t="str">
        <f t="shared" si="10"/>
        <v/>
      </c>
      <c r="I102" t="s">
        <v>248</v>
      </c>
      <c r="J102" s="3">
        <v>0</v>
      </c>
      <c r="K102" s="3" t="s">
        <v>55</v>
      </c>
      <c r="L102" s="3" t="s">
        <v>87</v>
      </c>
      <c r="M102" s="3">
        <f t="shared" si="13"/>
        <v>160000</v>
      </c>
      <c r="N102" s="3">
        <f t="shared" si="14"/>
        <v>160000</v>
      </c>
      <c r="O102" s="3" t="s">
        <v>248</v>
      </c>
      <c r="P102" s="3" t="s">
        <v>55</v>
      </c>
      <c r="Q102" s="7">
        <v>160000</v>
      </c>
      <c r="R102" s="3" t="s">
        <v>87</v>
      </c>
      <c r="S102" s="3">
        <f t="shared" si="11"/>
        <v>0</v>
      </c>
      <c r="T102" s="7">
        <f t="shared" si="12"/>
        <v>160000</v>
      </c>
    </row>
    <row r="103" spans="1:20" ht="15" customHeight="1" x14ac:dyDescent="0.25">
      <c r="A103" s="6">
        <v>102</v>
      </c>
      <c r="B103" s="3" t="s">
        <v>162</v>
      </c>
      <c r="C103" s="7">
        <v>157086</v>
      </c>
      <c r="D103" s="8">
        <f t="shared" si="9"/>
        <v>1.0545949242830874E-4</v>
      </c>
      <c r="E103" s="33">
        <v>109923</v>
      </c>
      <c r="F103" s="34">
        <f t="shared" si="10"/>
        <v>2.3307041536797914</v>
      </c>
      <c r="I103" t="s">
        <v>162</v>
      </c>
      <c r="J103" s="3">
        <v>47163</v>
      </c>
      <c r="K103" s="3" t="s">
        <v>55</v>
      </c>
      <c r="L103" s="3" t="s">
        <v>83</v>
      </c>
      <c r="M103" s="3">
        <f t="shared" si="13"/>
        <v>157086</v>
      </c>
      <c r="N103" s="3">
        <f t="shared" si="14"/>
        <v>109923</v>
      </c>
      <c r="O103" s="3" t="s">
        <v>162</v>
      </c>
      <c r="P103" s="3" t="s">
        <v>55</v>
      </c>
      <c r="Q103" s="7">
        <v>157086</v>
      </c>
      <c r="R103" s="3" t="s">
        <v>83</v>
      </c>
      <c r="S103" s="3">
        <f t="shared" si="11"/>
        <v>47163</v>
      </c>
      <c r="T103" s="7">
        <f t="shared" si="12"/>
        <v>109923</v>
      </c>
    </row>
    <row r="104" spans="1:20" ht="15" customHeight="1" x14ac:dyDescent="0.25">
      <c r="A104" s="6">
        <v>103</v>
      </c>
      <c r="B104" s="3" t="s">
        <v>199</v>
      </c>
      <c r="C104" s="7">
        <v>156492</v>
      </c>
      <c r="D104" s="8">
        <f t="shared" si="9"/>
        <v>1.0506071126065271E-4</v>
      </c>
      <c r="E104" s="33">
        <v>155947</v>
      </c>
      <c r="F104" s="34">
        <f t="shared" si="10"/>
        <v>286.14128440366972</v>
      </c>
      <c r="I104" t="s">
        <v>130</v>
      </c>
      <c r="J104" s="3">
        <v>255509</v>
      </c>
      <c r="L104" s="3" t="s">
        <v>37</v>
      </c>
      <c r="M104" s="3">
        <f t="shared" si="13"/>
        <v>176362</v>
      </c>
      <c r="N104" s="3">
        <f t="shared" si="14"/>
        <v>-79147</v>
      </c>
      <c r="O104" s="3" t="s">
        <v>199</v>
      </c>
      <c r="Q104" s="7">
        <v>156492</v>
      </c>
      <c r="R104" s="3" t="s">
        <v>83</v>
      </c>
      <c r="S104" s="3">
        <f t="shared" si="11"/>
        <v>545</v>
      </c>
      <c r="T104" s="7">
        <f t="shared" si="12"/>
        <v>155947</v>
      </c>
    </row>
    <row r="105" spans="1:20" ht="15" customHeight="1" x14ac:dyDescent="0.25">
      <c r="A105" s="6">
        <v>104</v>
      </c>
      <c r="B105" s="3" t="s">
        <v>277</v>
      </c>
      <c r="C105" s="7">
        <v>145599</v>
      </c>
      <c r="D105" s="8">
        <f t="shared" si="9"/>
        <v>9.7747709140657502E-5</v>
      </c>
      <c r="E105" s="33">
        <v>145599</v>
      </c>
      <c r="F105" s="34" t="str">
        <f t="shared" si="10"/>
        <v/>
      </c>
      <c r="I105" t="s">
        <v>199</v>
      </c>
      <c r="J105" s="3">
        <v>545</v>
      </c>
      <c r="L105" s="3" t="s">
        <v>83</v>
      </c>
      <c r="M105" s="3">
        <f t="shared" si="13"/>
        <v>156492</v>
      </c>
      <c r="N105" s="3">
        <f t="shared" si="14"/>
        <v>155947</v>
      </c>
      <c r="O105" s="3" t="s">
        <v>277</v>
      </c>
      <c r="Q105" s="7">
        <v>145599</v>
      </c>
      <c r="R105" s="3" t="s">
        <v>61</v>
      </c>
      <c r="S105" s="3">
        <f t="shared" si="11"/>
        <v>0</v>
      </c>
      <c r="T105" s="7">
        <f t="shared" si="12"/>
        <v>145599</v>
      </c>
    </row>
    <row r="106" spans="1:20" ht="15" customHeight="1" x14ac:dyDescent="0.25">
      <c r="A106" s="6">
        <v>105</v>
      </c>
      <c r="B106" s="3" t="s">
        <v>151</v>
      </c>
      <c r="C106" s="7">
        <v>136434</v>
      </c>
      <c r="D106" s="8">
        <f t="shared" si="9"/>
        <v>9.1594797690207105E-5</v>
      </c>
      <c r="E106" s="33">
        <v>0</v>
      </c>
      <c r="F106" s="34">
        <f t="shared" si="10"/>
        <v>0</v>
      </c>
      <c r="I106" t="s">
        <v>284</v>
      </c>
      <c r="J106" s="3">
        <v>188053</v>
      </c>
      <c r="K106" s="3" t="s">
        <v>55</v>
      </c>
      <c r="L106" s="3" t="s">
        <v>88</v>
      </c>
      <c r="M106" s="3">
        <f t="shared" si="13"/>
        <v>135226</v>
      </c>
      <c r="N106" s="3">
        <f t="shared" si="14"/>
        <v>-52827</v>
      </c>
      <c r="O106" s="3" t="s">
        <v>151</v>
      </c>
      <c r="P106" s="3" t="s">
        <v>55</v>
      </c>
      <c r="Q106" s="7">
        <v>136434</v>
      </c>
      <c r="R106" s="3" t="s">
        <v>62</v>
      </c>
      <c r="S106" s="3">
        <f t="shared" si="11"/>
        <v>136434</v>
      </c>
      <c r="T106" s="7">
        <f t="shared" si="12"/>
        <v>0</v>
      </c>
    </row>
    <row r="107" spans="1:20" ht="15" customHeight="1" x14ac:dyDescent="0.25">
      <c r="A107" s="6">
        <v>106</v>
      </c>
      <c r="B107" s="3" t="s">
        <v>284</v>
      </c>
      <c r="C107" s="7">
        <v>135226</v>
      </c>
      <c r="D107" s="8">
        <f t="shared" si="9"/>
        <v>9.078380837955309E-5</v>
      </c>
      <c r="E107" s="33">
        <v>-52827</v>
      </c>
      <c r="F107" s="34">
        <f t="shared" si="10"/>
        <v>-0.28091548659154603</v>
      </c>
      <c r="I107" t="s">
        <v>192</v>
      </c>
      <c r="J107" s="3">
        <v>142524</v>
      </c>
      <c r="L107" s="3" t="s">
        <v>89</v>
      </c>
      <c r="M107" s="3" t="e">
        <f t="shared" si="13"/>
        <v>#N/A</v>
      </c>
      <c r="N107" s="3" t="e">
        <f t="shared" si="14"/>
        <v>#N/A</v>
      </c>
      <c r="O107" s="3" t="s">
        <v>284</v>
      </c>
      <c r="P107" s="3" t="s">
        <v>55</v>
      </c>
      <c r="Q107" s="7">
        <v>135226</v>
      </c>
      <c r="R107" s="3" t="s">
        <v>88</v>
      </c>
      <c r="S107" s="3">
        <f t="shared" si="11"/>
        <v>188053</v>
      </c>
      <c r="T107" s="7">
        <f t="shared" si="12"/>
        <v>-52827</v>
      </c>
    </row>
    <row r="108" spans="1:20" ht="15" customHeight="1" x14ac:dyDescent="0.25">
      <c r="A108" s="6">
        <v>107</v>
      </c>
      <c r="B108" s="3" t="s">
        <v>205</v>
      </c>
      <c r="C108" s="7">
        <v>131786</v>
      </c>
      <c r="D108" s="8">
        <f t="shared" si="9"/>
        <v>8.8474368620737023E-5</v>
      </c>
      <c r="E108" s="33">
        <v>-18214</v>
      </c>
      <c r="F108" s="34">
        <f t="shared" si="10"/>
        <v>-0.12142666666666667</v>
      </c>
      <c r="I108" t="s">
        <v>258</v>
      </c>
      <c r="J108" s="3">
        <v>0</v>
      </c>
      <c r="L108" s="3" t="s">
        <v>87</v>
      </c>
      <c r="M108" s="3">
        <f t="shared" si="13"/>
        <v>15956.000000000002</v>
      </c>
      <c r="N108" s="3">
        <f t="shared" si="14"/>
        <v>15956.000000000002</v>
      </c>
      <c r="O108" s="3" t="s">
        <v>205</v>
      </c>
      <c r="Q108" s="7">
        <v>131786</v>
      </c>
      <c r="R108" s="3" t="s">
        <v>88</v>
      </c>
      <c r="S108" s="3">
        <f t="shared" si="11"/>
        <v>150000</v>
      </c>
      <c r="T108" s="7">
        <f t="shared" si="12"/>
        <v>-18214</v>
      </c>
    </row>
    <row r="109" spans="1:20" ht="15" customHeight="1" x14ac:dyDescent="0.25">
      <c r="A109" s="6">
        <v>108</v>
      </c>
      <c r="B109" s="3" t="s">
        <v>279</v>
      </c>
      <c r="C109" s="7">
        <v>129890</v>
      </c>
      <c r="D109" s="8">
        <f t="shared" si="9"/>
        <v>8.7201491358319789E-5</v>
      </c>
      <c r="E109" s="33">
        <v>129890</v>
      </c>
      <c r="F109" s="34" t="str">
        <f t="shared" si="10"/>
        <v/>
      </c>
      <c r="I109" t="s">
        <v>151</v>
      </c>
      <c r="J109" s="3">
        <v>136434</v>
      </c>
      <c r="K109" s="3" t="s">
        <v>55</v>
      </c>
      <c r="L109" s="3" t="s">
        <v>62</v>
      </c>
      <c r="M109" s="3">
        <f t="shared" si="13"/>
        <v>136434</v>
      </c>
      <c r="N109" s="3">
        <f t="shared" si="14"/>
        <v>0</v>
      </c>
      <c r="O109" s="3" t="s">
        <v>279</v>
      </c>
      <c r="P109" s="3" t="s">
        <v>57</v>
      </c>
      <c r="Q109" s="7">
        <v>129890</v>
      </c>
      <c r="R109" s="3" t="s">
        <v>81</v>
      </c>
      <c r="S109" s="3">
        <f t="shared" si="11"/>
        <v>0</v>
      </c>
      <c r="T109" s="7">
        <f t="shared" si="12"/>
        <v>129890</v>
      </c>
    </row>
    <row r="110" spans="1:20" ht="15" customHeight="1" x14ac:dyDescent="0.25">
      <c r="A110" s="6">
        <v>109</v>
      </c>
      <c r="B110" s="3" t="s">
        <v>280</v>
      </c>
      <c r="C110" s="7">
        <v>129890</v>
      </c>
      <c r="D110" s="8">
        <f t="shared" si="9"/>
        <v>8.7201491358319789E-5</v>
      </c>
      <c r="E110" s="33">
        <v>129890</v>
      </c>
      <c r="F110" s="34" t="str">
        <f t="shared" si="10"/>
        <v/>
      </c>
      <c r="I110" t="s">
        <v>277</v>
      </c>
      <c r="J110" s="3">
        <v>0</v>
      </c>
      <c r="L110" s="3" t="s">
        <v>61</v>
      </c>
      <c r="M110" s="3">
        <f t="shared" si="13"/>
        <v>145599</v>
      </c>
      <c r="N110" s="3">
        <f t="shared" si="14"/>
        <v>145599</v>
      </c>
      <c r="O110" s="3" t="s">
        <v>280</v>
      </c>
      <c r="P110" s="3" t="s">
        <v>54</v>
      </c>
      <c r="Q110" s="7">
        <v>129890</v>
      </c>
      <c r="R110" s="3" t="s">
        <v>81</v>
      </c>
      <c r="S110" s="3">
        <f t="shared" si="11"/>
        <v>0</v>
      </c>
      <c r="T110" s="7">
        <f t="shared" si="12"/>
        <v>129890</v>
      </c>
    </row>
    <row r="111" spans="1:20" ht="15" customHeight="1" x14ac:dyDescent="0.25">
      <c r="A111" s="6">
        <v>110</v>
      </c>
      <c r="B111" s="3" t="s">
        <v>208</v>
      </c>
      <c r="C111" s="7">
        <v>128123.99999999999</v>
      </c>
      <c r="D111" s="8">
        <f t="shared" si="9"/>
        <v>8.6015889435625244E-5</v>
      </c>
      <c r="E111" s="33">
        <v>0</v>
      </c>
      <c r="F111" s="34">
        <f t="shared" si="10"/>
        <v>0</v>
      </c>
      <c r="I111" t="s">
        <v>208</v>
      </c>
      <c r="J111" s="3">
        <v>128123.99999999999</v>
      </c>
      <c r="K111" s="3" t="s">
        <v>30</v>
      </c>
      <c r="L111" s="3" t="s">
        <v>95</v>
      </c>
      <c r="M111" s="3">
        <f t="shared" si="13"/>
        <v>128123.99999999999</v>
      </c>
      <c r="N111" s="3">
        <f t="shared" si="14"/>
        <v>0</v>
      </c>
      <c r="O111" s="3" t="s">
        <v>208</v>
      </c>
      <c r="P111" s="3" t="s">
        <v>30</v>
      </c>
      <c r="Q111" s="7">
        <v>128123.99999999999</v>
      </c>
      <c r="R111" s="3" t="s">
        <v>95</v>
      </c>
      <c r="S111" s="3">
        <f t="shared" si="11"/>
        <v>128123.99999999999</v>
      </c>
      <c r="T111" s="7">
        <f t="shared" si="12"/>
        <v>0</v>
      </c>
    </row>
    <row r="112" spans="1:20" ht="15" customHeight="1" x14ac:dyDescent="0.25">
      <c r="A112" s="6">
        <v>111</v>
      </c>
      <c r="B112" s="3" t="s">
        <v>202</v>
      </c>
      <c r="C112" s="7">
        <v>125187</v>
      </c>
      <c r="D112" s="8">
        <f t="shared" si="9"/>
        <v>8.4044138106659325E-5</v>
      </c>
      <c r="E112" s="33">
        <v>-890117.99999999988</v>
      </c>
      <c r="F112" s="34">
        <f t="shared" si="10"/>
        <v>-0.87670010489458827</v>
      </c>
      <c r="I112" t="s">
        <v>202</v>
      </c>
      <c r="J112" s="3">
        <v>1015304.9999999999</v>
      </c>
      <c r="L112" s="3" t="s">
        <v>83</v>
      </c>
      <c r="M112" s="3">
        <f t="shared" si="13"/>
        <v>125187</v>
      </c>
      <c r="N112" s="3">
        <f t="shared" si="14"/>
        <v>-890117.99999999988</v>
      </c>
      <c r="O112" s="3" t="s">
        <v>202</v>
      </c>
      <c r="Q112" s="7">
        <v>125187</v>
      </c>
      <c r="R112" s="3" t="s">
        <v>83</v>
      </c>
      <c r="S112" s="3">
        <f t="shared" si="11"/>
        <v>1015304.9999999999</v>
      </c>
      <c r="T112" s="7">
        <f t="shared" si="12"/>
        <v>-890117.99999999988</v>
      </c>
    </row>
    <row r="113" spans="1:20" ht="15" customHeight="1" x14ac:dyDescent="0.25">
      <c r="A113" s="6">
        <v>112</v>
      </c>
      <c r="B113" s="3" t="s">
        <v>400</v>
      </c>
      <c r="C113" s="7">
        <v>112000</v>
      </c>
      <c r="D113" s="8">
        <f t="shared" si="9"/>
        <v>7.5191061914941997E-5</v>
      </c>
      <c r="E113" s="33">
        <v>-2522174</v>
      </c>
      <c r="F113" s="34">
        <f t="shared" si="10"/>
        <v>-0.95748192792123832</v>
      </c>
      <c r="I113" t="s">
        <v>400</v>
      </c>
      <c r="J113" s="3">
        <v>2634174</v>
      </c>
      <c r="L113" s="3" t="s">
        <v>86</v>
      </c>
      <c r="M113" s="3">
        <f t="shared" si="13"/>
        <v>112000</v>
      </c>
      <c r="N113" s="3">
        <f t="shared" si="14"/>
        <v>-2522174</v>
      </c>
      <c r="O113" s="3" t="s">
        <v>400</v>
      </c>
      <c r="Q113" s="7">
        <v>112000</v>
      </c>
      <c r="R113" s="3" t="s">
        <v>86</v>
      </c>
      <c r="S113" s="3">
        <f t="shared" si="11"/>
        <v>2634174</v>
      </c>
      <c r="T113" s="7">
        <f t="shared" si="12"/>
        <v>-2522174</v>
      </c>
    </row>
    <row r="114" spans="1:20" ht="15" customHeight="1" x14ac:dyDescent="0.25">
      <c r="A114" s="6">
        <v>113</v>
      </c>
      <c r="B114" s="3" t="s">
        <v>283</v>
      </c>
      <c r="C114" s="7">
        <v>102965</v>
      </c>
      <c r="D114" s="8">
        <f t="shared" si="9"/>
        <v>6.9125425804214316E-5</v>
      </c>
      <c r="E114" s="33">
        <v>102965</v>
      </c>
      <c r="F114" s="34" t="str">
        <f t="shared" si="10"/>
        <v/>
      </c>
      <c r="I114" t="s">
        <v>236</v>
      </c>
      <c r="J114" s="3">
        <v>100000</v>
      </c>
      <c r="L114" s="3" t="s">
        <v>35</v>
      </c>
      <c r="M114" s="3">
        <f t="shared" si="13"/>
        <v>100000</v>
      </c>
      <c r="N114" s="3">
        <f t="shared" si="14"/>
        <v>0</v>
      </c>
      <c r="O114" s="3" t="s">
        <v>283</v>
      </c>
      <c r="P114" s="3" t="s">
        <v>58</v>
      </c>
      <c r="Q114" s="7">
        <v>102965</v>
      </c>
      <c r="R114" s="3" t="s">
        <v>83</v>
      </c>
      <c r="S114" s="3">
        <f t="shared" si="11"/>
        <v>0</v>
      </c>
      <c r="T114" s="7">
        <f t="shared" si="12"/>
        <v>102965</v>
      </c>
    </row>
    <row r="115" spans="1:20" ht="15" customHeight="1" x14ac:dyDescent="0.25">
      <c r="A115" s="6">
        <v>114</v>
      </c>
      <c r="B115" s="3" t="s">
        <v>236</v>
      </c>
      <c r="C115" s="7">
        <v>100000</v>
      </c>
      <c r="D115" s="8">
        <f t="shared" si="9"/>
        <v>6.713487670976964E-5</v>
      </c>
      <c r="E115" s="33">
        <v>0</v>
      </c>
      <c r="F115" s="34">
        <f t="shared" si="10"/>
        <v>0</v>
      </c>
      <c r="I115" t="s">
        <v>330</v>
      </c>
      <c r="J115" s="3">
        <v>0</v>
      </c>
      <c r="L115" s="3" t="s">
        <v>35</v>
      </c>
      <c r="M115" s="3">
        <f t="shared" si="13"/>
        <v>100000</v>
      </c>
      <c r="N115" s="3">
        <f t="shared" si="14"/>
        <v>100000</v>
      </c>
      <c r="O115" s="3" t="s">
        <v>236</v>
      </c>
      <c r="Q115" s="7">
        <v>100000</v>
      </c>
      <c r="R115" s="3" t="s">
        <v>35</v>
      </c>
      <c r="S115" s="3">
        <f t="shared" si="11"/>
        <v>100000</v>
      </c>
      <c r="T115" s="7">
        <f t="shared" si="12"/>
        <v>0</v>
      </c>
    </row>
    <row r="116" spans="1:20" ht="15" customHeight="1" x14ac:dyDescent="0.25">
      <c r="A116" s="6">
        <v>115</v>
      </c>
      <c r="B116" s="3" t="s">
        <v>330</v>
      </c>
      <c r="C116" s="7">
        <v>100000</v>
      </c>
      <c r="D116" s="8">
        <f t="shared" si="9"/>
        <v>6.713487670976964E-5</v>
      </c>
      <c r="E116" s="33">
        <v>100000</v>
      </c>
      <c r="F116" s="34" t="str">
        <f t="shared" si="10"/>
        <v/>
      </c>
      <c r="I116" t="s">
        <v>347</v>
      </c>
      <c r="J116" s="3">
        <v>0</v>
      </c>
      <c r="K116" s="3" t="s">
        <v>54</v>
      </c>
      <c r="L116" s="3" t="s">
        <v>62</v>
      </c>
      <c r="M116" s="3">
        <f t="shared" si="13"/>
        <v>200000</v>
      </c>
      <c r="N116" s="3">
        <f t="shared" si="14"/>
        <v>200000</v>
      </c>
      <c r="O116" s="3" t="s">
        <v>330</v>
      </c>
      <c r="Q116" s="7">
        <v>100000</v>
      </c>
      <c r="R116" s="3" t="s">
        <v>35</v>
      </c>
      <c r="S116" s="3">
        <f t="shared" si="11"/>
        <v>0</v>
      </c>
      <c r="T116" s="7">
        <f t="shared" si="12"/>
        <v>100000</v>
      </c>
    </row>
    <row r="117" spans="1:20" ht="15" customHeight="1" x14ac:dyDescent="0.25">
      <c r="A117" s="6">
        <v>116</v>
      </c>
      <c r="B117" s="3" t="s">
        <v>215</v>
      </c>
      <c r="C117" s="7">
        <v>100000</v>
      </c>
      <c r="D117" s="8">
        <f t="shared" si="9"/>
        <v>6.713487670976964E-5</v>
      </c>
      <c r="E117" s="33">
        <v>0</v>
      </c>
      <c r="F117" s="34">
        <f t="shared" si="10"/>
        <v>0</v>
      </c>
      <c r="I117" t="s">
        <v>215</v>
      </c>
      <c r="J117" s="3">
        <v>100000</v>
      </c>
      <c r="K117" s="3" t="s">
        <v>30</v>
      </c>
      <c r="L117" s="3" t="s">
        <v>37</v>
      </c>
      <c r="M117" s="3">
        <f t="shared" si="13"/>
        <v>100000</v>
      </c>
      <c r="N117" s="3">
        <f t="shared" si="14"/>
        <v>0</v>
      </c>
      <c r="O117" s="3" t="s">
        <v>215</v>
      </c>
      <c r="P117" s="3" t="s">
        <v>30</v>
      </c>
      <c r="Q117" s="7">
        <v>100000</v>
      </c>
      <c r="R117" s="3" t="s">
        <v>37</v>
      </c>
      <c r="S117" s="3">
        <f t="shared" si="11"/>
        <v>100000</v>
      </c>
      <c r="T117" s="7">
        <f t="shared" si="12"/>
        <v>0</v>
      </c>
    </row>
    <row r="118" spans="1:20" ht="15" customHeight="1" x14ac:dyDescent="0.25">
      <c r="A118" s="6">
        <v>117</v>
      </c>
      <c r="B118" s="3" t="s">
        <v>121</v>
      </c>
      <c r="C118" s="7">
        <v>96483</v>
      </c>
      <c r="D118" s="8">
        <f t="shared" si="9"/>
        <v>6.4773743095887041E-5</v>
      </c>
      <c r="E118" s="33">
        <v>60876</v>
      </c>
      <c r="F118" s="34">
        <f t="shared" si="10"/>
        <v>1.7096638301457578</v>
      </c>
      <c r="I118" t="s">
        <v>168</v>
      </c>
      <c r="J118" s="3">
        <v>205130</v>
      </c>
      <c r="K118" s="3" t="s">
        <v>57</v>
      </c>
      <c r="L118" s="3" t="s">
        <v>104</v>
      </c>
      <c r="M118" s="3">
        <f t="shared" si="13"/>
        <v>88781</v>
      </c>
      <c r="N118" s="3">
        <f t="shared" si="14"/>
        <v>-116349</v>
      </c>
      <c r="O118" s="3" t="s">
        <v>121</v>
      </c>
      <c r="P118" s="3" t="s">
        <v>60</v>
      </c>
      <c r="Q118" s="7">
        <v>96483</v>
      </c>
      <c r="R118" s="3" t="s">
        <v>81</v>
      </c>
      <c r="S118" s="3">
        <f t="shared" si="11"/>
        <v>35607</v>
      </c>
      <c r="T118" s="7">
        <f t="shared" si="12"/>
        <v>60876</v>
      </c>
    </row>
    <row r="119" spans="1:20" ht="15" customHeight="1" x14ac:dyDescent="0.25">
      <c r="A119" s="6">
        <v>118</v>
      </c>
      <c r="B119" s="3" t="s">
        <v>294</v>
      </c>
      <c r="C119" s="7">
        <v>90977</v>
      </c>
      <c r="D119" s="8">
        <f t="shared" si="9"/>
        <v>6.1077296784247133E-5</v>
      </c>
      <c r="E119" s="33">
        <v>-415704.99999999994</v>
      </c>
      <c r="F119" s="34">
        <f t="shared" si="10"/>
        <v>-0.82044556546315039</v>
      </c>
      <c r="I119" t="s">
        <v>294</v>
      </c>
      <c r="J119" s="3">
        <v>506681.99999999994</v>
      </c>
      <c r="K119" s="3" t="s">
        <v>54</v>
      </c>
      <c r="L119" s="3" t="s">
        <v>87</v>
      </c>
      <c r="M119" s="3">
        <f t="shared" si="13"/>
        <v>90977</v>
      </c>
      <c r="N119" s="3">
        <f t="shared" si="14"/>
        <v>-415704.99999999994</v>
      </c>
      <c r="O119" s="3" t="s">
        <v>294</v>
      </c>
      <c r="P119" s="3" t="s">
        <v>54</v>
      </c>
      <c r="Q119" s="7">
        <v>90977</v>
      </c>
      <c r="R119" s="3" t="s">
        <v>87</v>
      </c>
      <c r="S119" s="3">
        <f t="shared" si="11"/>
        <v>506681.99999999994</v>
      </c>
      <c r="T119" s="7">
        <f t="shared" si="12"/>
        <v>-415704.99999999994</v>
      </c>
    </row>
    <row r="120" spans="1:20" ht="15" customHeight="1" x14ac:dyDescent="0.25">
      <c r="A120" s="6">
        <v>119</v>
      </c>
      <c r="B120" s="3" t="s">
        <v>168</v>
      </c>
      <c r="C120" s="7">
        <v>88781</v>
      </c>
      <c r="D120" s="8">
        <f t="shared" si="9"/>
        <v>5.9603014891700583E-5</v>
      </c>
      <c r="E120" s="33">
        <v>-116349</v>
      </c>
      <c r="F120" s="34">
        <f t="shared" si="10"/>
        <v>-0.5671964120313947</v>
      </c>
      <c r="I120" t="s">
        <v>121</v>
      </c>
      <c r="J120" s="3">
        <v>35607</v>
      </c>
      <c r="K120" s="3" t="s">
        <v>60</v>
      </c>
      <c r="L120" s="3" t="s">
        <v>81</v>
      </c>
      <c r="M120" s="3">
        <f t="shared" si="13"/>
        <v>96483</v>
      </c>
      <c r="N120" s="3">
        <f t="shared" si="14"/>
        <v>60876</v>
      </c>
      <c r="O120" s="3" t="s">
        <v>168</v>
      </c>
      <c r="P120" s="3" t="s">
        <v>57</v>
      </c>
      <c r="Q120" s="7">
        <v>88781</v>
      </c>
      <c r="R120" s="3" t="s">
        <v>104</v>
      </c>
      <c r="S120" s="3">
        <f t="shared" si="11"/>
        <v>205130</v>
      </c>
      <c r="T120" s="7">
        <f t="shared" si="12"/>
        <v>-116349</v>
      </c>
    </row>
    <row r="121" spans="1:20" ht="15" customHeight="1" x14ac:dyDescent="0.25">
      <c r="A121" s="6">
        <v>120</v>
      </c>
      <c r="B121" s="3" t="s">
        <v>287</v>
      </c>
      <c r="C121" s="7">
        <v>87461</v>
      </c>
      <c r="D121" s="8">
        <f t="shared" si="9"/>
        <v>5.8716834519131626E-5</v>
      </c>
      <c r="E121" s="33">
        <v>-18740</v>
      </c>
      <c r="F121" s="34">
        <f t="shared" si="10"/>
        <v>-0.1764578487961507</v>
      </c>
      <c r="I121" t="s">
        <v>287</v>
      </c>
      <c r="J121" s="3">
        <v>106201</v>
      </c>
      <c r="K121" s="3" t="s">
        <v>56</v>
      </c>
      <c r="L121" s="3" t="s">
        <v>81</v>
      </c>
      <c r="M121" s="3">
        <f t="shared" si="13"/>
        <v>87461</v>
      </c>
      <c r="N121" s="3">
        <f t="shared" si="14"/>
        <v>-18740</v>
      </c>
      <c r="O121" s="3" t="s">
        <v>287</v>
      </c>
      <c r="P121" s="3" t="s">
        <v>56</v>
      </c>
      <c r="Q121" s="7">
        <v>87461</v>
      </c>
      <c r="R121" s="3" t="s">
        <v>81</v>
      </c>
      <c r="S121" s="3">
        <f t="shared" si="11"/>
        <v>106201</v>
      </c>
      <c r="T121" s="7">
        <f t="shared" si="12"/>
        <v>-18740</v>
      </c>
    </row>
    <row r="122" spans="1:20" ht="15" customHeight="1" x14ac:dyDescent="0.25">
      <c r="A122" s="6">
        <v>121</v>
      </c>
      <c r="B122" s="3" t="s">
        <v>291</v>
      </c>
      <c r="C122" s="7">
        <v>86273</v>
      </c>
      <c r="D122" s="8">
        <f t="shared" si="9"/>
        <v>5.7919272183819563E-5</v>
      </c>
      <c r="E122" s="33">
        <v>86273</v>
      </c>
      <c r="F122" s="34" t="str">
        <f t="shared" si="10"/>
        <v/>
      </c>
      <c r="I122" t="s">
        <v>249</v>
      </c>
      <c r="J122" s="3">
        <v>0</v>
      </c>
      <c r="K122" s="3" t="s">
        <v>30</v>
      </c>
      <c r="L122" s="3" t="s">
        <v>81</v>
      </c>
      <c r="M122" s="3">
        <f t="shared" si="13"/>
        <v>81992</v>
      </c>
      <c r="N122" s="3">
        <f t="shared" si="14"/>
        <v>81992</v>
      </c>
      <c r="O122" s="3" t="s">
        <v>291</v>
      </c>
      <c r="Q122" s="7">
        <v>86273</v>
      </c>
      <c r="R122" s="3" t="s">
        <v>62</v>
      </c>
      <c r="S122" s="3">
        <f t="shared" si="11"/>
        <v>0</v>
      </c>
      <c r="T122" s="7">
        <f t="shared" si="12"/>
        <v>86273</v>
      </c>
    </row>
    <row r="123" spans="1:20" ht="15" customHeight="1" x14ac:dyDescent="0.25">
      <c r="A123" s="6">
        <v>122</v>
      </c>
      <c r="B123" s="3" t="s">
        <v>249</v>
      </c>
      <c r="C123" s="7">
        <v>81992</v>
      </c>
      <c r="D123" s="8">
        <f t="shared" si="9"/>
        <v>5.5045228111874325E-5</v>
      </c>
      <c r="E123" s="33">
        <v>81992</v>
      </c>
      <c r="F123" s="34" t="str">
        <f t="shared" si="10"/>
        <v/>
      </c>
      <c r="I123" t="s">
        <v>123</v>
      </c>
      <c r="J123" s="3">
        <v>43413</v>
      </c>
      <c r="K123" s="3" t="s">
        <v>31</v>
      </c>
      <c r="L123" s="3" t="s">
        <v>81</v>
      </c>
      <c r="M123" s="3">
        <f t="shared" si="13"/>
        <v>81644</v>
      </c>
      <c r="N123" s="3">
        <f t="shared" si="14"/>
        <v>38231</v>
      </c>
      <c r="O123" s="3" t="s">
        <v>249</v>
      </c>
      <c r="P123" s="3" t="s">
        <v>30</v>
      </c>
      <c r="Q123" s="7">
        <v>81992</v>
      </c>
      <c r="R123" s="3" t="s">
        <v>81</v>
      </c>
      <c r="S123" s="3">
        <f t="shared" si="11"/>
        <v>0</v>
      </c>
      <c r="T123" s="7">
        <f t="shared" si="12"/>
        <v>81992</v>
      </c>
    </row>
    <row r="124" spans="1:20" ht="15" customHeight="1" x14ac:dyDescent="0.25">
      <c r="A124" s="6">
        <v>123</v>
      </c>
      <c r="B124" s="3" t="s">
        <v>123</v>
      </c>
      <c r="C124" s="7">
        <v>81644</v>
      </c>
      <c r="D124" s="8">
        <f t="shared" si="9"/>
        <v>5.4811598740924327E-5</v>
      </c>
      <c r="E124" s="33">
        <v>38231</v>
      </c>
      <c r="F124" s="34">
        <f t="shared" si="10"/>
        <v>0.88063483288415911</v>
      </c>
      <c r="I124" t="s">
        <v>285</v>
      </c>
      <c r="J124" s="3">
        <v>0</v>
      </c>
      <c r="L124" s="3" t="s">
        <v>37</v>
      </c>
      <c r="M124" s="3">
        <f t="shared" si="13"/>
        <v>80000</v>
      </c>
      <c r="N124" s="3">
        <f t="shared" si="14"/>
        <v>80000</v>
      </c>
      <c r="O124" s="3" t="s">
        <v>123</v>
      </c>
      <c r="P124" s="3" t="s">
        <v>31</v>
      </c>
      <c r="Q124" s="7">
        <v>81644</v>
      </c>
      <c r="R124" s="3" t="s">
        <v>81</v>
      </c>
      <c r="S124" s="3">
        <f t="shared" si="11"/>
        <v>43413</v>
      </c>
      <c r="T124" s="7">
        <f t="shared" si="12"/>
        <v>38231</v>
      </c>
    </row>
    <row r="125" spans="1:20" ht="15" customHeight="1" x14ac:dyDescent="0.25">
      <c r="A125" s="6">
        <v>124</v>
      </c>
      <c r="B125" s="3" t="s">
        <v>271</v>
      </c>
      <c r="C125" s="7">
        <v>80427</v>
      </c>
      <c r="D125" s="8">
        <f t="shared" si="9"/>
        <v>5.3994567291366428E-5</v>
      </c>
      <c r="E125" s="33">
        <v>-123671</v>
      </c>
      <c r="F125" s="34">
        <f t="shared" si="10"/>
        <v>-0.60593930366784587</v>
      </c>
      <c r="I125" t="s">
        <v>230</v>
      </c>
      <c r="J125" s="3">
        <v>63541</v>
      </c>
      <c r="K125" s="3" t="s">
        <v>55</v>
      </c>
      <c r="L125" s="3" t="s">
        <v>95</v>
      </c>
      <c r="M125" s="3">
        <f t="shared" si="13"/>
        <v>75658</v>
      </c>
      <c r="N125" s="3">
        <f t="shared" si="14"/>
        <v>12117</v>
      </c>
      <c r="O125" s="3" t="s">
        <v>271</v>
      </c>
      <c r="P125" s="3" t="s">
        <v>54</v>
      </c>
      <c r="Q125" s="7">
        <v>80427</v>
      </c>
      <c r="R125" s="3" t="s">
        <v>37</v>
      </c>
      <c r="S125" s="3">
        <f t="shared" si="11"/>
        <v>204098</v>
      </c>
      <c r="T125" s="7">
        <f t="shared" si="12"/>
        <v>-123671</v>
      </c>
    </row>
    <row r="126" spans="1:20" ht="15" customHeight="1" x14ac:dyDescent="0.25">
      <c r="A126" s="6">
        <v>125</v>
      </c>
      <c r="B126" s="3" t="s">
        <v>285</v>
      </c>
      <c r="C126" s="7">
        <v>80000</v>
      </c>
      <c r="D126" s="8">
        <f t="shared" si="9"/>
        <v>5.3707901367815713E-5</v>
      </c>
      <c r="E126" s="33">
        <v>80000</v>
      </c>
      <c r="F126" s="34" t="str">
        <f t="shared" si="10"/>
        <v/>
      </c>
      <c r="I126" t="s">
        <v>124</v>
      </c>
      <c r="J126" s="3">
        <v>80000</v>
      </c>
      <c r="K126" s="3" t="s">
        <v>57</v>
      </c>
      <c r="L126" s="3" t="s">
        <v>37</v>
      </c>
      <c r="M126" s="3">
        <f t="shared" si="13"/>
        <v>75000</v>
      </c>
      <c r="N126" s="3">
        <f t="shared" si="14"/>
        <v>-5000</v>
      </c>
      <c r="O126" s="3" t="s">
        <v>285</v>
      </c>
      <c r="Q126" s="7">
        <v>80000</v>
      </c>
      <c r="R126" s="3" t="s">
        <v>37</v>
      </c>
      <c r="S126" s="3">
        <f t="shared" si="11"/>
        <v>0</v>
      </c>
      <c r="T126" s="7">
        <f t="shared" si="12"/>
        <v>80000</v>
      </c>
    </row>
    <row r="127" spans="1:20" ht="15" customHeight="1" x14ac:dyDescent="0.25">
      <c r="A127" s="6">
        <v>126</v>
      </c>
      <c r="B127" s="3" t="s">
        <v>230</v>
      </c>
      <c r="C127" s="7">
        <v>75658</v>
      </c>
      <c r="D127" s="8">
        <f t="shared" si="9"/>
        <v>5.0792905021077513E-5</v>
      </c>
      <c r="E127" s="33">
        <v>12117</v>
      </c>
      <c r="F127" s="34">
        <f t="shared" si="10"/>
        <v>0.19069577123432116</v>
      </c>
      <c r="I127" t="s">
        <v>219</v>
      </c>
      <c r="J127" s="3">
        <v>71000</v>
      </c>
      <c r="K127" s="3" t="s">
        <v>57</v>
      </c>
      <c r="L127" s="3" t="s">
        <v>91</v>
      </c>
      <c r="M127" s="3">
        <f t="shared" si="13"/>
        <v>71000</v>
      </c>
      <c r="N127" s="3">
        <f t="shared" si="14"/>
        <v>0</v>
      </c>
      <c r="O127" s="3" t="s">
        <v>230</v>
      </c>
      <c r="P127" s="3" t="s">
        <v>55</v>
      </c>
      <c r="Q127" s="7">
        <v>75658</v>
      </c>
      <c r="R127" s="3" t="s">
        <v>95</v>
      </c>
      <c r="S127" s="3">
        <f t="shared" si="11"/>
        <v>63541</v>
      </c>
      <c r="T127" s="7">
        <f t="shared" si="12"/>
        <v>12117</v>
      </c>
    </row>
    <row r="128" spans="1:20" ht="15" customHeight="1" x14ac:dyDescent="0.25">
      <c r="A128" s="6">
        <v>127</v>
      </c>
      <c r="B128" s="3" t="s">
        <v>124</v>
      </c>
      <c r="C128" s="7">
        <v>75000</v>
      </c>
      <c r="D128" s="8">
        <f t="shared" ref="D128:D190" si="15">+C128/$H$1</f>
        <v>5.035115753232723E-5</v>
      </c>
      <c r="E128" s="33">
        <v>-5000</v>
      </c>
      <c r="F128" s="34">
        <f t="shared" si="10"/>
        <v>-6.25E-2</v>
      </c>
      <c r="I128" t="s">
        <v>274</v>
      </c>
      <c r="J128" s="3">
        <v>0</v>
      </c>
      <c r="K128" s="3" t="s">
        <v>57</v>
      </c>
      <c r="L128" s="3" t="s">
        <v>37</v>
      </c>
      <c r="M128" s="3">
        <f t="shared" si="13"/>
        <v>70951</v>
      </c>
      <c r="N128" s="3">
        <f t="shared" si="14"/>
        <v>70951</v>
      </c>
      <c r="O128" s="3" t="s">
        <v>124</v>
      </c>
      <c r="P128" s="3" t="s">
        <v>57</v>
      </c>
      <c r="Q128" s="7">
        <v>75000</v>
      </c>
      <c r="R128" s="3" t="s">
        <v>37</v>
      </c>
      <c r="S128" s="3">
        <f t="shared" si="11"/>
        <v>80000</v>
      </c>
      <c r="T128" s="7">
        <f t="shared" si="12"/>
        <v>-5000</v>
      </c>
    </row>
    <row r="129" spans="1:20" ht="15" customHeight="1" x14ac:dyDescent="0.25">
      <c r="A129" s="6">
        <v>128</v>
      </c>
      <c r="B129" s="3" t="s">
        <v>289</v>
      </c>
      <c r="C129" s="7">
        <v>73737</v>
      </c>
      <c r="D129" s="8">
        <f t="shared" si="15"/>
        <v>4.9503244039482839E-5</v>
      </c>
      <c r="E129" s="33">
        <v>73737</v>
      </c>
      <c r="F129" s="34" t="str">
        <f t="shared" si="10"/>
        <v/>
      </c>
      <c r="I129" t="s">
        <v>170</v>
      </c>
      <c r="J129" s="3">
        <v>70410</v>
      </c>
      <c r="K129" s="3" t="s">
        <v>57</v>
      </c>
      <c r="L129" s="3" t="s">
        <v>88</v>
      </c>
      <c r="M129" s="3">
        <f t="shared" si="13"/>
        <v>70410</v>
      </c>
      <c r="N129" s="3">
        <f t="shared" si="14"/>
        <v>0</v>
      </c>
      <c r="O129" s="3" t="s">
        <v>289</v>
      </c>
      <c r="P129" s="3" t="s">
        <v>54</v>
      </c>
      <c r="Q129" s="7">
        <v>73737</v>
      </c>
      <c r="R129" s="3" t="s">
        <v>81</v>
      </c>
      <c r="S129" s="3">
        <f t="shared" si="11"/>
        <v>0</v>
      </c>
      <c r="T129" s="7">
        <f t="shared" si="12"/>
        <v>73737</v>
      </c>
    </row>
    <row r="130" spans="1:20" ht="15" customHeight="1" x14ac:dyDescent="0.25">
      <c r="A130" s="6">
        <v>129</v>
      </c>
      <c r="B130" s="3" t="s">
        <v>219</v>
      </c>
      <c r="C130" s="7">
        <v>71000</v>
      </c>
      <c r="D130" s="8">
        <f t="shared" si="15"/>
        <v>4.7665762463936442E-5</v>
      </c>
      <c r="E130" s="33">
        <v>0</v>
      </c>
      <c r="F130" s="34">
        <f t="shared" si="10"/>
        <v>0</v>
      </c>
      <c r="I130" t="s">
        <v>193</v>
      </c>
      <c r="J130" s="3">
        <v>66000</v>
      </c>
      <c r="L130" s="3" t="s">
        <v>88</v>
      </c>
      <c r="M130" s="3">
        <f t="shared" si="13"/>
        <v>52004</v>
      </c>
      <c r="N130" s="3">
        <f t="shared" si="14"/>
        <v>-13996</v>
      </c>
      <c r="O130" s="3" t="s">
        <v>219</v>
      </c>
      <c r="P130" s="3" t="s">
        <v>57</v>
      </c>
      <c r="Q130" s="7">
        <v>71000</v>
      </c>
      <c r="R130" s="3" t="s">
        <v>91</v>
      </c>
      <c r="S130" s="3">
        <f t="shared" si="11"/>
        <v>71000</v>
      </c>
      <c r="T130" s="7">
        <f t="shared" si="12"/>
        <v>0</v>
      </c>
    </row>
    <row r="131" spans="1:20" ht="15" customHeight="1" x14ac:dyDescent="0.25">
      <c r="A131" s="6">
        <v>130</v>
      </c>
      <c r="B131" s="3" t="s">
        <v>274</v>
      </c>
      <c r="C131" s="7">
        <v>70951</v>
      </c>
      <c r="D131" s="8">
        <f t="shared" si="15"/>
        <v>4.763286637434866E-5</v>
      </c>
      <c r="E131" s="33">
        <v>70951</v>
      </c>
      <c r="F131" s="34" t="str">
        <f t="shared" ref="F131:F190" si="16">+IF(ISERR(E131/(C131-E131)),"",E131/(C131-E131))</f>
        <v/>
      </c>
      <c r="I131" t="s">
        <v>329</v>
      </c>
      <c r="J131" s="3">
        <v>0</v>
      </c>
      <c r="K131" s="3" t="s">
        <v>55</v>
      </c>
      <c r="L131" s="3" t="s">
        <v>81</v>
      </c>
      <c r="M131" s="3" t="e">
        <f t="shared" si="13"/>
        <v>#N/A</v>
      </c>
      <c r="N131" s="3" t="e">
        <f t="shared" si="14"/>
        <v>#N/A</v>
      </c>
      <c r="O131" s="3" t="s">
        <v>274</v>
      </c>
      <c r="P131" s="3" t="s">
        <v>57</v>
      </c>
      <c r="Q131" s="7">
        <v>70951</v>
      </c>
      <c r="R131" s="3" t="s">
        <v>37</v>
      </c>
      <c r="S131" s="3">
        <f t="shared" ref="S131:S194" si="17">+VLOOKUP(O131,$I$2:$J$370,2,FALSE)</f>
        <v>0</v>
      </c>
      <c r="T131" s="7">
        <f t="shared" ref="T131:T194" si="18">+Q131-S131</f>
        <v>70951</v>
      </c>
    </row>
    <row r="132" spans="1:20" ht="15" customHeight="1" x14ac:dyDescent="0.25">
      <c r="A132" s="6">
        <v>131</v>
      </c>
      <c r="B132" s="3" t="s">
        <v>170</v>
      </c>
      <c r="C132" s="7">
        <v>70410</v>
      </c>
      <c r="D132" s="8">
        <f t="shared" si="15"/>
        <v>4.7269666691348806E-5</v>
      </c>
      <c r="E132" s="33">
        <v>0</v>
      </c>
      <c r="F132" s="34">
        <f t="shared" si="16"/>
        <v>0</v>
      </c>
      <c r="I132" t="s">
        <v>231</v>
      </c>
      <c r="J132" s="3">
        <v>55172</v>
      </c>
      <c r="K132" s="3" t="s">
        <v>55</v>
      </c>
      <c r="L132" s="3" t="s">
        <v>104</v>
      </c>
      <c r="M132" s="3">
        <f t="shared" si="13"/>
        <v>55172</v>
      </c>
      <c r="N132" s="3">
        <f t="shared" si="14"/>
        <v>0</v>
      </c>
      <c r="O132" s="3" t="s">
        <v>170</v>
      </c>
      <c r="P132" s="3" t="s">
        <v>57</v>
      </c>
      <c r="Q132" s="7">
        <v>70410</v>
      </c>
      <c r="R132" s="3" t="s">
        <v>88</v>
      </c>
      <c r="S132" s="3">
        <f t="shared" si="17"/>
        <v>70410</v>
      </c>
      <c r="T132" s="7">
        <f t="shared" si="18"/>
        <v>0</v>
      </c>
    </row>
    <row r="133" spans="1:20" ht="15" customHeight="1" x14ac:dyDescent="0.25">
      <c r="A133" s="6">
        <v>132</v>
      </c>
      <c r="B133" s="3" t="s">
        <v>231</v>
      </c>
      <c r="C133" s="7">
        <v>55172</v>
      </c>
      <c r="D133" s="8">
        <f t="shared" si="15"/>
        <v>3.7039654178314108E-5</v>
      </c>
      <c r="E133" s="33">
        <v>0</v>
      </c>
      <c r="F133" s="34">
        <f t="shared" si="16"/>
        <v>0</v>
      </c>
      <c r="I133" t="s">
        <v>115</v>
      </c>
      <c r="J133" s="3">
        <v>53900</v>
      </c>
      <c r="K133" s="3" t="s">
        <v>57</v>
      </c>
      <c r="L133" s="3" t="s">
        <v>94</v>
      </c>
      <c r="M133" s="3" t="e">
        <f t="shared" si="13"/>
        <v>#N/A</v>
      </c>
      <c r="N133" s="3" t="e">
        <f t="shared" si="14"/>
        <v>#N/A</v>
      </c>
      <c r="O133" s="3" t="s">
        <v>231</v>
      </c>
      <c r="P133" s="3" t="s">
        <v>55</v>
      </c>
      <c r="Q133" s="7">
        <v>55172</v>
      </c>
      <c r="R133" s="3" t="s">
        <v>104</v>
      </c>
      <c r="S133" s="3">
        <f t="shared" si="17"/>
        <v>55172</v>
      </c>
      <c r="T133" s="7">
        <f t="shared" si="18"/>
        <v>0</v>
      </c>
    </row>
    <row r="134" spans="1:20" ht="15" customHeight="1" x14ac:dyDescent="0.25">
      <c r="A134" s="6">
        <v>133</v>
      </c>
      <c r="B134" s="3" t="s">
        <v>136</v>
      </c>
      <c r="C134" s="7">
        <v>53839</v>
      </c>
      <c r="D134" s="8">
        <f t="shared" si="15"/>
        <v>3.6144746271772878E-5</v>
      </c>
      <c r="E134" s="33">
        <v>24975</v>
      </c>
      <c r="F134" s="34">
        <f t="shared" si="16"/>
        <v>0.86526468957871394</v>
      </c>
      <c r="I134" t="s">
        <v>259</v>
      </c>
      <c r="J134" s="3">
        <v>21041</v>
      </c>
      <c r="K134" s="3" t="s">
        <v>54</v>
      </c>
      <c r="L134" s="3" t="s">
        <v>37</v>
      </c>
      <c r="M134" s="3">
        <f t="shared" si="13"/>
        <v>51567</v>
      </c>
      <c r="N134" s="3">
        <f t="shared" si="14"/>
        <v>30526</v>
      </c>
      <c r="O134" s="3" t="s">
        <v>136</v>
      </c>
      <c r="Q134" s="7">
        <v>53839</v>
      </c>
      <c r="R134" s="3" t="s">
        <v>81</v>
      </c>
      <c r="S134" s="3">
        <f t="shared" si="17"/>
        <v>28864</v>
      </c>
      <c r="T134" s="7">
        <f t="shared" si="18"/>
        <v>24975</v>
      </c>
    </row>
    <row r="135" spans="1:20" ht="15" customHeight="1" x14ac:dyDescent="0.25">
      <c r="A135" s="6">
        <v>134</v>
      </c>
      <c r="B135" s="3" t="s">
        <v>193</v>
      </c>
      <c r="C135" s="7">
        <v>52004</v>
      </c>
      <c r="D135" s="8">
        <f t="shared" si="15"/>
        <v>3.4912821284148606E-5</v>
      </c>
      <c r="E135" s="33">
        <v>-13996</v>
      </c>
      <c r="F135" s="34">
        <f t="shared" si="16"/>
        <v>-0.21206060606060606</v>
      </c>
      <c r="I135" t="s">
        <v>303</v>
      </c>
      <c r="J135" s="3">
        <v>0</v>
      </c>
      <c r="K135" s="3" t="s">
        <v>55</v>
      </c>
      <c r="L135" s="3" t="s">
        <v>83</v>
      </c>
      <c r="M135" s="3">
        <f t="shared" si="13"/>
        <v>39700</v>
      </c>
      <c r="N135" s="3">
        <f t="shared" si="14"/>
        <v>39700</v>
      </c>
      <c r="O135" s="3" t="s">
        <v>193</v>
      </c>
      <c r="Q135" s="7">
        <v>52004</v>
      </c>
      <c r="R135" s="3" t="s">
        <v>88</v>
      </c>
      <c r="S135" s="3">
        <f t="shared" si="17"/>
        <v>66000</v>
      </c>
      <c r="T135" s="7">
        <f t="shared" si="18"/>
        <v>-13996</v>
      </c>
    </row>
    <row r="136" spans="1:20" ht="15" customHeight="1" x14ac:dyDescent="0.25">
      <c r="A136" s="6">
        <v>135</v>
      </c>
      <c r="B136" s="3" t="s">
        <v>259</v>
      </c>
      <c r="C136" s="7">
        <v>51567</v>
      </c>
      <c r="D136" s="8">
        <f t="shared" si="15"/>
        <v>3.4619441872926909E-5</v>
      </c>
      <c r="E136" s="33">
        <v>30526</v>
      </c>
      <c r="F136" s="34">
        <f t="shared" si="16"/>
        <v>1.4507865595741647</v>
      </c>
      <c r="I136" t="s">
        <v>235</v>
      </c>
      <c r="J136" s="3">
        <v>50527</v>
      </c>
      <c r="K136" s="3" t="s">
        <v>55</v>
      </c>
      <c r="L136" s="3" t="s">
        <v>83</v>
      </c>
      <c r="M136" s="3">
        <f t="shared" si="13"/>
        <v>50527</v>
      </c>
      <c r="N136" s="3">
        <f t="shared" si="14"/>
        <v>0</v>
      </c>
      <c r="O136" s="3" t="s">
        <v>259</v>
      </c>
      <c r="P136" s="3" t="s">
        <v>54</v>
      </c>
      <c r="Q136" s="7">
        <v>51567</v>
      </c>
      <c r="R136" s="3" t="s">
        <v>37</v>
      </c>
      <c r="S136" s="3">
        <f t="shared" si="17"/>
        <v>21041</v>
      </c>
      <c r="T136" s="7">
        <f t="shared" si="18"/>
        <v>30526</v>
      </c>
    </row>
    <row r="137" spans="1:20" ht="15" customHeight="1" x14ac:dyDescent="0.25">
      <c r="A137" s="6">
        <v>136</v>
      </c>
      <c r="B137" s="3" t="s">
        <v>235</v>
      </c>
      <c r="C137" s="7">
        <v>50527</v>
      </c>
      <c r="D137" s="8">
        <f t="shared" si="15"/>
        <v>3.3921239155145309E-5</v>
      </c>
      <c r="E137" s="33">
        <v>0</v>
      </c>
      <c r="F137" s="34">
        <f t="shared" si="16"/>
        <v>0</v>
      </c>
      <c r="I137" t="s">
        <v>211</v>
      </c>
      <c r="J137" s="3">
        <v>49413</v>
      </c>
      <c r="K137" s="3" t="s">
        <v>57</v>
      </c>
      <c r="L137" s="3" t="s">
        <v>62</v>
      </c>
      <c r="M137" s="3">
        <f t="shared" si="13"/>
        <v>49413</v>
      </c>
      <c r="N137" s="3">
        <f t="shared" si="14"/>
        <v>0</v>
      </c>
      <c r="O137" s="3" t="s">
        <v>235</v>
      </c>
      <c r="P137" s="3" t="s">
        <v>55</v>
      </c>
      <c r="Q137" s="7">
        <v>50527</v>
      </c>
      <c r="R137" s="3" t="s">
        <v>83</v>
      </c>
      <c r="S137" s="3">
        <f t="shared" si="17"/>
        <v>50527</v>
      </c>
      <c r="T137" s="7">
        <f t="shared" si="18"/>
        <v>0</v>
      </c>
    </row>
    <row r="138" spans="1:20" ht="15" customHeight="1" x14ac:dyDescent="0.25">
      <c r="A138" s="6">
        <v>137</v>
      </c>
      <c r="B138" s="3" t="s">
        <v>211</v>
      </c>
      <c r="C138" s="7">
        <v>49413</v>
      </c>
      <c r="D138" s="8">
        <f t="shared" si="15"/>
        <v>3.3173356628598474E-5</v>
      </c>
      <c r="E138" s="33">
        <v>0</v>
      </c>
      <c r="F138" s="34">
        <f t="shared" si="16"/>
        <v>0</v>
      </c>
      <c r="I138" t="s">
        <v>126</v>
      </c>
      <c r="J138" s="3">
        <v>48247</v>
      </c>
      <c r="K138" s="3" t="s">
        <v>55</v>
      </c>
      <c r="L138" s="3" t="s">
        <v>81</v>
      </c>
      <c r="M138" s="3">
        <f t="shared" si="13"/>
        <v>48247</v>
      </c>
      <c r="N138" s="3">
        <f t="shared" si="14"/>
        <v>0</v>
      </c>
      <c r="O138" s="3" t="s">
        <v>211</v>
      </c>
      <c r="P138" s="3" t="s">
        <v>57</v>
      </c>
      <c r="Q138" s="7">
        <v>49413</v>
      </c>
      <c r="R138" s="3" t="s">
        <v>62</v>
      </c>
      <c r="S138" s="3">
        <f t="shared" si="17"/>
        <v>49413</v>
      </c>
      <c r="T138" s="7">
        <f t="shared" si="18"/>
        <v>0</v>
      </c>
    </row>
    <row r="139" spans="1:20" ht="15" customHeight="1" x14ac:dyDescent="0.25">
      <c r="A139" s="6">
        <v>138</v>
      </c>
      <c r="B139" s="3" t="s">
        <v>126</v>
      </c>
      <c r="C139" s="7">
        <v>48247</v>
      </c>
      <c r="D139" s="8">
        <f t="shared" si="15"/>
        <v>3.2390563966162561E-5</v>
      </c>
      <c r="E139" s="33">
        <v>0</v>
      </c>
      <c r="F139" s="34">
        <f t="shared" si="16"/>
        <v>0</v>
      </c>
      <c r="I139" t="s">
        <v>209</v>
      </c>
      <c r="J139" s="3">
        <v>41899</v>
      </c>
      <c r="L139" s="3" t="s">
        <v>210</v>
      </c>
      <c r="M139" s="3">
        <f t="shared" si="13"/>
        <v>41899</v>
      </c>
      <c r="N139" s="3">
        <f t="shared" si="14"/>
        <v>0</v>
      </c>
      <c r="O139" s="3" t="s">
        <v>126</v>
      </c>
      <c r="P139" s="3" t="s">
        <v>55</v>
      </c>
      <c r="Q139" s="7">
        <v>48247</v>
      </c>
      <c r="R139" s="3" t="s">
        <v>81</v>
      </c>
      <c r="S139" s="3">
        <f t="shared" si="17"/>
        <v>48247</v>
      </c>
      <c r="T139" s="7">
        <f t="shared" si="18"/>
        <v>0</v>
      </c>
    </row>
    <row r="140" spans="1:20" ht="15" customHeight="1" x14ac:dyDescent="0.25">
      <c r="A140" s="6">
        <v>139</v>
      </c>
      <c r="B140" s="3" t="s">
        <v>149</v>
      </c>
      <c r="C140" s="7">
        <v>47400</v>
      </c>
      <c r="D140" s="8">
        <f t="shared" si="15"/>
        <v>3.1821931560430811E-5</v>
      </c>
      <c r="E140" s="33">
        <v>9600</v>
      </c>
      <c r="F140" s="34">
        <f t="shared" si="16"/>
        <v>0.25396825396825395</v>
      </c>
      <c r="I140" t="s">
        <v>149</v>
      </c>
      <c r="J140" s="3">
        <v>37800</v>
      </c>
      <c r="K140" s="3" t="s">
        <v>57</v>
      </c>
      <c r="L140" s="3" t="s">
        <v>84</v>
      </c>
      <c r="M140" s="3">
        <f t="shared" si="13"/>
        <v>47400</v>
      </c>
      <c r="N140" s="3">
        <f t="shared" si="14"/>
        <v>9600</v>
      </c>
      <c r="O140" s="3" t="s">
        <v>149</v>
      </c>
      <c r="P140" s="3" t="s">
        <v>57</v>
      </c>
      <c r="Q140" s="7">
        <v>47400</v>
      </c>
      <c r="R140" s="3" t="s">
        <v>84</v>
      </c>
      <c r="S140" s="3">
        <f t="shared" si="17"/>
        <v>37800</v>
      </c>
      <c r="T140" s="7">
        <f t="shared" si="18"/>
        <v>9600</v>
      </c>
    </row>
    <row r="141" spans="1:20" ht="15" customHeight="1" x14ac:dyDescent="0.25">
      <c r="A141" s="6">
        <v>140</v>
      </c>
      <c r="B141" s="3" t="s">
        <v>194</v>
      </c>
      <c r="C141" s="7">
        <v>45597</v>
      </c>
      <c r="D141" s="8">
        <f t="shared" si="15"/>
        <v>3.0611489733353665E-5</v>
      </c>
      <c r="E141" s="33">
        <v>-3603058</v>
      </c>
      <c r="F141" s="34">
        <f t="shared" si="16"/>
        <v>-0.98750306619836625</v>
      </c>
      <c r="I141" t="s">
        <v>128</v>
      </c>
      <c r="J141" s="3">
        <v>44679</v>
      </c>
      <c r="K141" s="3" t="s">
        <v>57</v>
      </c>
      <c r="L141" s="3" t="s">
        <v>94</v>
      </c>
      <c r="M141" s="3">
        <f t="shared" si="13"/>
        <v>39892</v>
      </c>
      <c r="N141" s="3">
        <f t="shared" si="14"/>
        <v>-4787</v>
      </c>
      <c r="O141" s="3" t="s">
        <v>194</v>
      </c>
      <c r="P141" s="3" t="s">
        <v>54</v>
      </c>
      <c r="Q141" s="7">
        <v>45597</v>
      </c>
      <c r="R141" s="3" t="s">
        <v>37</v>
      </c>
      <c r="S141" s="3">
        <f t="shared" si="17"/>
        <v>3648655</v>
      </c>
      <c r="T141" s="7">
        <f t="shared" si="18"/>
        <v>-3603058</v>
      </c>
    </row>
    <row r="142" spans="1:20" ht="15" customHeight="1" x14ac:dyDescent="0.25">
      <c r="A142" s="6">
        <v>141</v>
      </c>
      <c r="B142" s="3" t="s">
        <v>175</v>
      </c>
      <c r="C142" s="7">
        <v>42848</v>
      </c>
      <c r="D142" s="8">
        <f t="shared" si="15"/>
        <v>2.8765951972602097E-5</v>
      </c>
      <c r="E142" s="33">
        <v>776</v>
      </c>
      <c r="F142" s="34">
        <f t="shared" si="16"/>
        <v>1.8444571211256894E-2</v>
      </c>
      <c r="I142" t="s">
        <v>175</v>
      </c>
      <c r="J142" s="3">
        <v>42072</v>
      </c>
      <c r="K142" s="3" t="s">
        <v>31</v>
      </c>
      <c r="L142" s="3" t="s">
        <v>88</v>
      </c>
      <c r="M142" s="3">
        <f t="shared" si="13"/>
        <v>42848</v>
      </c>
      <c r="N142" s="3">
        <f t="shared" si="14"/>
        <v>776</v>
      </c>
      <c r="O142" s="3" t="s">
        <v>175</v>
      </c>
      <c r="P142" s="3" t="s">
        <v>31</v>
      </c>
      <c r="Q142" s="7">
        <v>42848</v>
      </c>
      <c r="R142" s="3" t="s">
        <v>88</v>
      </c>
      <c r="S142" s="3">
        <f t="shared" si="17"/>
        <v>42072</v>
      </c>
      <c r="T142" s="7">
        <f t="shared" si="18"/>
        <v>776</v>
      </c>
    </row>
    <row r="143" spans="1:20" ht="15" customHeight="1" x14ac:dyDescent="0.25">
      <c r="A143" s="6">
        <v>142</v>
      </c>
      <c r="B143" s="3" t="s">
        <v>209</v>
      </c>
      <c r="C143" s="7">
        <v>41899</v>
      </c>
      <c r="D143" s="8">
        <f t="shared" si="15"/>
        <v>2.8128841992626381E-5</v>
      </c>
      <c r="E143" s="33">
        <v>0</v>
      </c>
      <c r="F143" s="34">
        <f t="shared" si="16"/>
        <v>0</v>
      </c>
      <c r="I143" t="s">
        <v>257</v>
      </c>
      <c r="J143" s="3">
        <v>0</v>
      </c>
      <c r="K143" s="3" t="s">
        <v>54</v>
      </c>
      <c r="L143" s="3" t="s">
        <v>86</v>
      </c>
      <c r="M143" s="3">
        <f t="shared" si="13"/>
        <v>37942</v>
      </c>
      <c r="N143" s="3">
        <f t="shared" si="14"/>
        <v>37942</v>
      </c>
      <c r="O143" s="3" t="s">
        <v>209</v>
      </c>
      <c r="Q143" s="7">
        <v>41899</v>
      </c>
      <c r="R143" s="3" t="s">
        <v>210</v>
      </c>
      <c r="S143" s="3">
        <f t="shared" si="17"/>
        <v>41899</v>
      </c>
      <c r="T143" s="7">
        <f t="shared" si="18"/>
        <v>0</v>
      </c>
    </row>
    <row r="144" spans="1:20" ht="15" customHeight="1" x14ac:dyDescent="0.25">
      <c r="A144" s="6">
        <v>143</v>
      </c>
      <c r="B144" s="3" t="s">
        <v>128</v>
      </c>
      <c r="C144" s="7">
        <v>39892</v>
      </c>
      <c r="D144" s="8">
        <f t="shared" si="15"/>
        <v>2.6781445017061304E-5</v>
      </c>
      <c r="E144" s="33">
        <v>-4787</v>
      </c>
      <c r="F144" s="34">
        <f t="shared" si="16"/>
        <v>-0.10714205779001321</v>
      </c>
      <c r="I144" t="s">
        <v>241</v>
      </c>
      <c r="J144" s="3">
        <v>0</v>
      </c>
      <c r="K144" s="3" t="s">
        <v>54</v>
      </c>
      <c r="L144" s="3" t="s">
        <v>35</v>
      </c>
      <c r="M144" s="3">
        <f t="shared" si="13"/>
        <v>35000</v>
      </c>
      <c r="N144" s="3">
        <f t="shared" si="14"/>
        <v>35000</v>
      </c>
      <c r="O144" s="3" t="s">
        <v>128</v>
      </c>
      <c r="P144" s="3" t="s">
        <v>57</v>
      </c>
      <c r="Q144" s="7">
        <v>39892</v>
      </c>
      <c r="R144" s="3" t="s">
        <v>94</v>
      </c>
      <c r="S144" s="3">
        <f t="shared" si="17"/>
        <v>44679</v>
      </c>
      <c r="T144" s="7">
        <f t="shared" si="18"/>
        <v>-4787</v>
      </c>
    </row>
    <row r="145" spans="1:20" ht="15" customHeight="1" x14ac:dyDescent="0.25">
      <c r="A145" s="6">
        <v>144</v>
      </c>
      <c r="B145" s="3" t="s">
        <v>303</v>
      </c>
      <c r="C145" s="7">
        <v>39700</v>
      </c>
      <c r="D145" s="8">
        <f t="shared" si="15"/>
        <v>2.6652546053778547E-5</v>
      </c>
      <c r="E145" s="33">
        <v>39700</v>
      </c>
      <c r="F145" s="34" t="str">
        <f t="shared" si="16"/>
        <v/>
      </c>
      <c r="I145" t="s">
        <v>163</v>
      </c>
      <c r="J145" s="3">
        <v>34500</v>
      </c>
      <c r="K145" s="3" t="s">
        <v>55</v>
      </c>
      <c r="L145" s="3" t="s">
        <v>88</v>
      </c>
      <c r="M145" s="3">
        <f t="shared" si="13"/>
        <v>34500</v>
      </c>
      <c r="N145" s="3">
        <f t="shared" si="14"/>
        <v>0</v>
      </c>
      <c r="O145" s="3" t="s">
        <v>303</v>
      </c>
      <c r="P145" s="3" t="s">
        <v>55</v>
      </c>
      <c r="Q145" s="7">
        <v>39700</v>
      </c>
      <c r="R145" s="3" t="s">
        <v>83</v>
      </c>
      <c r="S145" s="3">
        <f t="shared" si="17"/>
        <v>0</v>
      </c>
      <c r="T145" s="7">
        <f t="shared" si="18"/>
        <v>39700</v>
      </c>
    </row>
    <row r="146" spans="1:20" ht="15" customHeight="1" x14ac:dyDescent="0.25">
      <c r="A146" s="6">
        <v>145</v>
      </c>
      <c r="B146" s="3" t="s">
        <v>257</v>
      </c>
      <c r="C146" s="7">
        <v>37942</v>
      </c>
      <c r="D146" s="8">
        <f t="shared" si="15"/>
        <v>2.5472314921220797E-5</v>
      </c>
      <c r="E146" s="33">
        <v>37942</v>
      </c>
      <c r="F146" s="34" t="str">
        <f t="shared" si="16"/>
        <v/>
      </c>
      <c r="I146" t="s">
        <v>160</v>
      </c>
      <c r="J146" s="3">
        <v>33000</v>
      </c>
      <c r="L146" s="3" t="s">
        <v>90</v>
      </c>
      <c r="M146" s="3">
        <f t="shared" si="13"/>
        <v>33000</v>
      </c>
      <c r="N146" s="3">
        <f t="shared" si="14"/>
        <v>0</v>
      </c>
      <c r="O146" s="3" t="s">
        <v>257</v>
      </c>
      <c r="P146" s="3" t="s">
        <v>54</v>
      </c>
      <c r="Q146" s="7">
        <v>37942</v>
      </c>
      <c r="R146" s="3" t="s">
        <v>86</v>
      </c>
      <c r="S146" s="3">
        <f t="shared" si="17"/>
        <v>0</v>
      </c>
      <c r="T146" s="7">
        <f t="shared" si="18"/>
        <v>37942</v>
      </c>
    </row>
    <row r="147" spans="1:20" ht="15" customHeight="1" x14ac:dyDescent="0.25">
      <c r="A147" s="6">
        <v>146</v>
      </c>
      <c r="B147" s="3" t="s">
        <v>241</v>
      </c>
      <c r="C147" s="7">
        <v>35000</v>
      </c>
      <c r="D147" s="8">
        <f t="shared" si="15"/>
        <v>2.3497206848419373E-5</v>
      </c>
      <c r="E147" s="33">
        <v>35000</v>
      </c>
      <c r="F147" s="34" t="str">
        <f t="shared" si="16"/>
        <v/>
      </c>
      <c r="I147" t="s">
        <v>176</v>
      </c>
      <c r="J147" s="3">
        <v>32378.999999999996</v>
      </c>
      <c r="L147" s="3" t="s">
        <v>81</v>
      </c>
      <c r="M147" s="3">
        <f t="shared" si="13"/>
        <v>32378.999999999996</v>
      </c>
      <c r="N147" s="3">
        <f t="shared" si="14"/>
        <v>0</v>
      </c>
      <c r="O147" s="3" t="s">
        <v>241</v>
      </c>
      <c r="P147" s="3" t="s">
        <v>54</v>
      </c>
      <c r="Q147" s="7">
        <v>35000</v>
      </c>
      <c r="R147" s="3" t="s">
        <v>35</v>
      </c>
      <c r="S147" s="3">
        <f t="shared" si="17"/>
        <v>0</v>
      </c>
      <c r="T147" s="7">
        <f t="shared" si="18"/>
        <v>35000</v>
      </c>
    </row>
    <row r="148" spans="1:20" ht="15" customHeight="1" x14ac:dyDescent="0.25">
      <c r="A148" s="6">
        <v>147</v>
      </c>
      <c r="B148" s="3" t="s">
        <v>163</v>
      </c>
      <c r="C148" s="7">
        <v>34500</v>
      </c>
      <c r="D148" s="8">
        <f t="shared" si="15"/>
        <v>2.3161532464870526E-5</v>
      </c>
      <c r="E148" s="33">
        <v>0</v>
      </c>
      <c r="F148" s="34">
        <f t="shared" si="16"/>
        <v>0</v>
      </c>
      <c r="I148" t="s">
        <v>267</v>
      </c>
      <c r="J148" s="3">
        <v>0</v>
      </c>
      <c r="K148" s="3" t="s">
        <v>31</v>
      </c>
      <c r="L148" s="3" t="s">
        <v>91</v>
      </c>
      <c r="M148" s="3">
        <f t="shared" ref="M148:M184" si="19">+VLOOKUP(I148,$B$2:$C$184,2,FALSE)</f>
        <v>32000</v>
      </c>
      <c r="N148" s="3">
        <f t="shared" ref="N148:N184" si="20">+M148-J148</f>
        <v>32000</v>
      </c>
      <c r="O148" s="3" t="s">
        <v>163</v>
      </c>
      <c r="P148" s="3" t="s">
        <v>55</v>
      </c>
      <c r="Q148" s="7">
        <v>34500</v>
      </c>
      <c r="R148" s="3" t="s">
        <v>88</v>
      </c>
      <c r="S148" s="3">
        <f t="shared" si="17"/>
        <v>34500</v>
      </c>
      <c r="T148" s="7">
        <f t="shared" si="18"/>
        <v>0</v>
      </c>
    </row>
    <row r="149" spans="1:20" ht="15" customHeight="1" x14ac:dyDescent="0.25">
      <c r="A149" s="6">
        <v>148</v>
      </c>
      <c r="B149" s="3" t="s">
        <v>182</v>
      </c>
      <c r="C149" s="7">
        <v>34321</v>
      </c>
      <c r="D149" s="8">
        <f t="shared" si="15"/>
        <v>2.3041361035560038E-5</v>
      </c>
      <c r="E149" s="33">
        <v>-147671</v>
      </c>
      <c r="F149" s="34">
        <f t="shared" si="16"/>
        <v>-0.81141478746318518</v>
      </c>
      <c r="I149" t="s">
        <v>164</v>
      </c>
      <c r="J149" s="3">
        <v>27105</v>
      </c>
      <c r="L149" s="3" t="s">
        <v>35</v>
      </c>
      <c r="M149" s="3">
        <f t="shared" si="19"/>
        <v>28290</v>
      </c>
      <c r="N149" s="3">
        <f t="shared" si="20"/>
        <v>1185</v>
      </c>
      <c r="O149" s="3" t="s">
        <v>182</v>
      </c>
      <c r="P149" s="3" t="s">
        <v>54</v>
      </c>
      <c r="Q149" s="7">
        <v>34321</v>
      </c>
      <c r="R149" s="3" t="s">
        <v>81</v>
      </c>
      <c r="S149" s="3">
        <f t="shared" si="17"/>
        <v>181992</v>
      </c>
      <c r="T149" s="7">
        <f t="shared" si="18"/>
        <v>-147671</v>
      </c>
    </row>
    <row r="150" spans="1:20" ht="15" customHeight="1" x14ac:dyDescent="0.25">
      <c r="A150" s="6">
        <v>149</v>
      </c>
      <c r="B150" s="3" t="s">
        <v>160</v>
      </c>
      <c r="C150" s="7">
        <v>33000</v>
      </c>
      <c r="D150" s="8">
        <f t="shared" si="15"/>
        <v>2.2154509314223983E-5</v>
      </c>
      <c r="E150" s="33">
        <v>0</v>
      </c>
      <c r="F150" s="34">
        <f t="shared" si="16"/>
        <v>0</v>
      </c>
      <c r="I150" t="s">
        <v>220</v>
      </c>
      <c r="J150" s="3">
        <v>27938</v>
      </c>
      <c r="K150" s="3" t="s">
        <v>57</v>
      </c>
      <c r="L150" s="3" t="s">
        <v>87</v>
      </c>
      <c r="M150" s="3">
        <f t="shared" si="19"/>
        <v>27938</v>
      </c>
      <c r="N150" s="3">
        <f t="shared" si="20"/>
        <v>0</v>
      </c>
      <c r="O150" s="3" t="s">
        <v>160</v>
      </c>
      <c r="Q150" s="7">
        <v>33000</v>
      </c>
      <c r="R150" s="3" t="s">
        <v>90</v>
      </c>
      <c r="S150" s="3">
        <f t="shared" si="17"/>
        <v>33000</v>
      </c>
      <c r="T150" s="7">
        <f t="shared" si="18"/>
        <v>0</v>
      </c>
    </row>
    <row r="151" spans="1:20" ht="15" customHeight="1" x14ac:dyDescent="0.25">
      <c r="A151" s="6">
        <v>150</v>
      </c>
      <c r="B151" s="3" t="s">
        <v>265</v>
      </c>
      <c r="C151" s="7">
        <v>32762</v>
      </c>
      <c r="D151" s="8">
        <f t="shared" si="15"/>
        <v>2.1994728307654731E-5</v>
      </c>
      <c r="E151" s="33">
        <v>32762</v>
      </c>
      <c r="F151" s="34" t="str">
        <f t="shared" si="16"/>
        <v/>
      </c>
      <c r="I151" t="s">
        <v>172</v>
      </c>
      <c r="J151" s="3">
        <v>3418982</v>
      </c>
      <c r="K151" s="3" t="s">
        <v>31</v>
      </c>
      <c r="L151" s="3" t="s">
        <v>81</v>
      </c>
      <c r="M151" s="3">
        <f t="shared" si="19"/>
        <v>27391</v>
      </c>
      <c r="N151" s="3">
        <f t="shared" si="20"/>
        <v>-3391591</v>
      </c>
      <c r="O151" s="3" t="s">
        <v>265</v>
      </c>
      <c r="P151" s="3" t="s">
        <v>60</v>
      </c>
      <c r="Q151" s="7">
        <v>32762</v>
      </c>
      <c r="R151" s="3" t="s">
        <v>88</v>
      </c>
      <c r="S151" s="3">
        <f t="shared" si="17"/>
        <v>0</v>
      </c>
      <c r="T151" s="7">
        <f t="shared" si="18"/>
        <v>32762</v>
      </c>
    </row>
    <row r="152" spans="1:20" ht="15" customHeight="1" x14ac:dyDescent="0.25">
      <c r="A152" s="6">
        <v>151</v>
      </c>
      <c r="B152" s="3" t="s">
        <v>176</v>
      </c>
      <c r="C152" s="7">
        <v>32378.999999999996</v>
      </c>
      <c r="D152" s="8">
        <f t="shared" si="15"/>
        <v>2.173760172985631E-5</v>
      </c>
      <c r="E152" s="33">
        <v>0</v>
      </c>
      <c r="F152" s="34">
        <f t="shared" si="16"/>
        <v>0</v>
      </c>
      <c r="I152" t="s">
        <v>127</v>
      </c>
      <c r="J152" s="3">
        <v>25872</v>
      </c>
      <c r="K152" s="3" t="s">
        <v>54</v>
      </c>
      <c r="L152" s="3" t="s">
        <v>83</v>
      </c>
      <c r="M152" s="3">
        <f t="shared" si="19"/>
        <v>26388</v>
      </c>
      <c r="N152" s="3">
        <f t="shared" si="20"/>
        <v>516</v>
      </c>
      <c r="O152" s="3" t="s">
        <v>176</v>
      </c>
      <c r="Q152" s="7">
        <v>32378.999999999996</v>
      </c>
      <c r="R152" s="3" t="s">
        <v>81</v>
      </c>
      <c r="S152" s="3">
        <f t="shared" si="17"/>
        <v>32378.999999999996</v>
      </c>
      <c r="T152" s="7">
        <f t="shared" si="18"/>
        <v>0</v>
      </c>
    </row>
    <row r="153" spans="1:20" ht="15" customHeight="1" x14ac:dyDescent="0.25">
      <c r="A153" s="6">
        <v>152</v>
      </c>
      <c r="B153" s="3" t="s">
        <v>267</v>
      </c>
      <c r="C153" s="7">
        <v>32000</v>
      </c>
      <c r="D153" s="8">
        <f t="shared" si="15"/>
        <v>2.1483160547126284E-5</v>
      </c>
      <c r="E153" s="33">
        <v>32000</v>
      </c>
      <c r="F153" s="34" t="str">
        <f t="shared" si="16"/>
        <v/>
      </c>
      <c r="I153" t="s">
        <v>144</v>
      </c>
      <c r="J153" s="3">
        <v>662781</v>
      </c>
      <c r="K153" s="3" t="s">
        <v>54</v>
      </c>
      <c r="L153" s="3" t="s">
        <v>88</v>
      </c>
      <c r="M153" s="3">
        <f t="shared" si="19"/>
        <v>24000</v>
      </c>
      <c r="N153" s="3">
        <f t="shared" si="20"/>
        <v>-638781</v>
      </c>
      <c r="O153" s="3" t="s">
        <v>267</v>
      </c>
      <c r="P153" s="3" t="s">
        <v>31</v>
      </c>
      <c r="Q153" s="7">
        <v>32000</v>
      </c>
      <c r="R153" s="3" t="s">
        <v>91</v>
      </c>
      <c r="S153" s="3">
        <f t="shared" si="17"/>
        <v>0</v>
      </c>
      <c r="T153" s="7">
        <f t="shared" si="18"/>
        <v>32000</v>
      </c>
    </row>
    <row r="154" spans="1:20" ht="15" customHeight="1" x14ac:dyDescent="0.25">
      <c r="A154" s="6">
        <v>153</v>
      </c>
      <c r="B154" s="3" t="s">
        <v>164</v>
      </c>
      <c r="C154" s="7">
        <v>28290</v>
      </c>
      <c r="D154" s="8">
        <f t="shared" si="15"/>
        <v>1.8992456621193832E-5</v>
      </c>
      <c r="E154" s="33">
        <v>1185</v>
      </c>
      <c r="F154" s="34">
        <f t="shared" si="16"/>
        <v>4.3718871057000556E-2</v>
      </c>
      <c r="I154" t="s">
        <v>300</v>
      </c>
      <c r="J154" s="3">
        <v>0</v>
      </c>
      <c r="L154" s="3" t="s">
        <v>452</v>
      </c>
      <c r="M154" s="3">
        <f t="shared" si="19"/>
        <v>23924</v>
      </c>
      <c r="N154" s="3">
        <f t="shared" si="20"/>
        <v>23924</v>
      </c>
      <c r="O154" s="3" t="s">
        <v>164</v>
      </c>
      <c r="Q154" s="7">
        <v>28290</v>
      </c>
      <c r="R154" s="3" t="s">
        <v>35</v>
      </c>
      <c r="S154" s="3">
        <f t="shared" si="17"/>
        <v>27105</v>
      </c>
      <c r="T154" s="7">
        <f t="shared" si="18"/>
        <v>1185</v>
      </c>
    </row>
    <row r="155" spans="1:20" ht="15" customHeight="1" x14ac:dyDescent="0.25">
      <c r="A155" s="6">
        <v>154</v>
      </c>
      <c r="B155" s="3" t="s">
        <v>220</v>
      </c>
      <c r="C155" s="7">
        <v>27938</v>
      </c>
      <c r="D155" s="8">
        <f t="shared" si="15"/>
        <v>1.8756141855175441E-5</v>
      </c>
      <c r="E155" s="33">
        <v>0</v>
      </c>
      <c r="F155" s="34">
        <f t="shared" si="16"/>
        <v>0</v>
      </c>
      <c r="I155" t="s">
        <v>177</v>
      </c>
      <c r="J155" s="3">
        <v>23065</v>
      </c>
      <c r="K155" s="3" t="s">
        <v>54</v>
      </c>
      <c r="L155" s="3" t="s">
        <v>94</v>
      </c>
      <c r="M155" s="3">
        <f t="shared" si="19"/>
        <v>21722</v>
      </c>
      <c r="N155" s="3">
        <f t="shared" si="20"/>
        <v>-1343</v>
      </c>
      <c r="O155" s="3" t="s">
        <v>220</v>
      </c>
      <c r="P155" s="3" t="s">
        <v>57</v>
      </c>
      <c r="Q155" s="7">
        <v>27938</v>
      </c>
      <c r="R155" s="3" t="s">
        <v>87</v>
      </c>
      <c r="S155" s="3">
        <f t="shared" si="17"/>
        <v>27938</v>
      </c>
      <c r="T155" s="7">
        <f t="shared" si="18"/>
        <v>0</v>
      </c>
    </row>
    <row r="156" spans="1:20" ht="15" customHeight="1" x14ac:dyDescent="0.25">
      <c r="A156" s="6">
        <v>155</v>
      </c>
      <c r="B156" s="3" t="s">
        <v>172</v>
      </c>
      <c r="C156" s="7">
        <v>27391</v>
      </c>
      <c r="D156" s="8">
        <f t="shared" si="15"/>
        <v>1.8388914079573004E-5</v>
      </c>
      <c r="E156" s="33">
        <v>-3391591</v>
      </c>
      <c r="F156" s="34">
        <f t="shared" si="16"/>
        <v>-0.99198855097803962</v>
      </c>
      <c r="I156" t="s">
        <v>222</v>
      </c>
      <c r="J156" s="3">
        <v>14833</v>
      </c>
      <c r="K156" s="3" t="s">
        <v>55</v>
      </c>
      <c r="L156" s="3" t="s">
        <v>88</v>
      </c>
      <c r="M156" s="3">
        <f t="shared" si="19"/>
        <v>10606</v>
      </c>
      <c r="N156" s="3">
        <f t="shared" si="20"/>
        <v>-4227</v>
      </c>
      <c r="O156" s="3" t="s">
        <v>172</v>
      </c>
      <c r="P156" s="3" t="s">
        <v>31</v>
      </c>
      <c r="Q156" s="7">
        <v>27391</v>
      </c>
      <c r="R156" s="3" t="s">
        <v>81</v>
      </c>
      <c r="S156" s="3">
        <f t="shared" si="17"/>
        <v>3418982</v>
      </c>
      <c r="T156" s="7">
        <f t="shared" si="18"/>
        <v>-3391591</v>
      </c>
    </row>
    <row r="157" spans="1:20" ht="15" customHeight="1" x14ac:dyDescent="0.25">
      <c r="A157" s="6">
        <v>156</v>
      </c>
      <c r="B157" s="3" t="s">
        <v>127</v>
      </c>
      <c r="C157" s="7">
        <v>26388</v>
      </c>
      <c r="D157" s="8">
        <f t="shared" si="15"/>
        <v>1.7715551266174011E-5</v>
      </c>
      <c r="E157" s="33">
        <v>516</v>
      </c>
      <c r="F157" s="34">
        <f t="shared" si="16"/>
        <v>1.9944341372912802E-2</v>
      </c>
      <c r="I157" t="s">
        <v>301</v>
      </c>
      <c r="J157" s="3">
        <v>0</v>
      </c>
      <c r="L157" s="3" t="s">
        <v>62</v>
      </c>
      <c r="M157" s="3">
        <f t="shared" si="19"/>
        <v>20000</v>
      </c>
      <c r="N157" s="3">
        <f t="shared" si="20"/>
        <v>20000</v>
      </c>
      <c r="O157" s="3" t="s">
        <v>127</v>
      </c>
      <c r="P157" s="3" t="s">
        <v>54</v>
      </c>
      <c r="Q157" s="7">
        <v>26388</v>
      </c>
      <c r="R157" s="3" t="s">
        <v>83</v>
      </c>
      <c r="S157" s="3">
        <f t="shared" si="17"/>
        <v>25872</v>
      </c>
      <c r="T157" s="7">
        <f t="shared" si="18"/>
        <v>516</v>
      </c>
    </row>
    <row r="158" spans="1:20" ht="15" customHeight="1" x14ac:dyDescent="0.25">
      <c r="A158" s="6">
        <v>157</v>
      </c>
      <c r="B158" s="3" t="s">
        <v>144</v>
      </c>
      <c r="C158" s="7">
        <v>24000</v>
      </c>
      <c r="D158" s="8">
        <f t="shared" si="15"/>
        <v>1.6112370410344715E-5</v>
      </c>
      <c r="E158" s="33">
        <v>-638781</v>
      </c>
      <c r="F158" s="34">
        <f t="shared" si="16"/>
        <v>-0.96378894385928382</v>
      </c>
      <c r="I158" t="s">
        <v>136</v>
      </c>
      <c r="J158" s="3">
        <v>28864</v>
      </c>
      <c r="L158" s="3" t="s">
        <v>81</v>
      </c>
      <c r="M158" s="3">
        <f t="shared" si="19"/>
        <v>53839</v>
      </c>
      <c r="N158" s="3">
        <f t="shared" si="20"/>
        <v>24975</v>
      </c>
      <c r="O158" s="3" t="s">
        <v>144</v>
      </c>
      <c r="P158" s="3" t="s">
        <v>54</v>
      </c>
      <c r="Q158" s="7">
        <v>24000</v>
      </c>
      <c r="R158" s="3" t="s">
        <v>88</v>
      </c>
      <c r="S158" s="3">
        <f t="shared" si="17"/>
        <v>662781</v>
      </c>
      <c r="T158" s="7">
        <f t="shared" si="18"/>
        <v>-638781</v>
      </c>
    </row>
    <row r="159" spans="1:20" ht="15" customHeight="1" x14ac:dyDescent="0.25">
      <c r="A159" s="6">
        <v>158</v>
      </c>
      <c r="B159" s="3" t="s">
        <v>300</v>
      </c>
      <c r="C159" s="7">
        <v>23924</v>
      </c>
      <c r="D159" s="8">
        <f t="shared" si="15"/>
        <v>1.6061347904045288E-5</v>
      </c>
      <c r="E159" s="33">
        <v>23924</v>
      </c>
      <c r="F159" s="34" t="str">
        <f t="shared" si="16"/>
        <v/>
      </c>
      <c r="I159" t="s">
        <v>221</v>
      </c>
      <c r="J159" s="3">
        <v>19265</v>
      </c>
      <c r="K159" s="3" t="s">
        <v>226</v>
      </c>
      <c r="L159" s="3" t="s">
        <v>89</v>
      </c>
      <c r="M159" s="3">
        <f t="shared" si="19"/>
        <v>19265</v>
      </c>
      <c r="N159" s="3">
        <f t="shared" si="20"/>
        <v>0</v>
      </c>
      <c r="O159" s="3" t="s">
        <v>300</v>
      </c>
      <c r="Q159" s="7">
        <v>23924</v>
      </c>
      <c r="R159" s="3" t="s">
        <v>452</v>
      </c>
      <c r="S159" s="3">
        <f t="shared" si="17"/>
        <v>0</v>
      </c>
      <c r="T159" s="7">
        <f t="shared" si="18"/>
        <v>23924</v>
      </c>
    </row>
    <row r="160" spans="1:20" ht="15" customHeight="1" x14ac:dyDescent="0.25">
      <c r="A160" s="6">
        <v>159</v>
      </c>
      <c r="B160" s="3" t="s">
        <v>177</v>
      </c>
      <c r="C160" s="7">
        <v>21722</v>
      </c>
      <c r="D160" s="8">
        <f t="shared" si="15"/>
        <v>1.4583037918896161E-5</v>
      </c>
      <c r="E160" s="33">
        <v>-1343</v>
      </c>
      <c r="F160" s="34">
        <f t="shared" si="16"/>
        <v>-5.8226750487752006E-2</v>
      </c>
      <c r="I160" t="s">
        <v>182</v>
      </c>
      <c r="J160" s="3">
        <v>181992</v>
      </c>
      <c r="K160" s="3" t="s">
        <v>54</v>
      </c>
      <c r="L160" s="3" t="s">
        <v>81</v>
      </c>
      <c r="M160" s="3">
        <f t="shared" si="19"/>
        <v>34321</v>
      </c>
      <c r="N160" s="3">
        <f t="shared" si="20"/>
        <v>-147671</v>
      </c>
      <c r="O160" s="3" t="s">
        <v>177</v>
      </c>
      <c r="P160" s="3" t="s">
        <v>54</v>
      </c>
      <c r="Q160" s="7">
        <v>21722</v>
      </c>
      <c r="R160" s="3" t="s">
        <v>94</v>
      </c>
      <c r="S160" s="3">
        <f t="shared" si="17"/>
        <v>23065</v>
      </c>
      <c r="T160" s="7">
        <f t="shared" si="18"/>
        <v>-1343</v>
      </c>
    </row>
    <row r="161" spans="1:20" ht="15" customHeight="1" x14ac:dyDescent="0.25">
      <c r="A161" s="6">
        <v>160</v>
      </c>
      <c r="B161" s="3" t="s">
        <v>278</v>
      </c>
      <c r="C161" s="7">
        <v>21521</v>
      </c>
      <c r="D161" s="8">
        <f t="shared" si="15"/>
        <v>1.4448096816709524E-5</v>
      </c>
      <c r="E161" s="33">
        <v>21521</v>
      </c>
      <c r="F161" s="34" t="str">
        <f t="shared" si="16"/>
        <v/>
      </c>
      <c r="I161" t="s">
        <v>388</v>
      </c>
      <c r="J161" s="3">
        <v>16770</v>
      </c>
      <c r="L161" s="3" t="s">
        <v>37</v>
      </c>
      <c r="M161" s="3">
        <f t="shared" si="19"/>
        <v>18265</v>
      </c>
      <c r="N161" s="3">
        <f t="shared" si="20"/>
        <v>1495</v>
      </c>
      <c r="O161" s="3" t="s">
        <v>278</v>
      </c>
      <c r="P161" s="3" t="s">
        <v>31</v>
      </c>
      <c r="Q161" s="7">
        <v>21521</v>
      </c>
      <c r="R161" s="3" t="s">
        <v>61</v>
      </c>
      <c r="S161" s="3">
        <f t="shared" si="17"/>
        <v>0</v>
      </c>
      <c r="T161" s="7">
        <f t="shared" si="18"/>
        <v>21521</v>
      </c>
    </row>
    <row r="162" spans="1:20" ht="15" customHeight="1" x14ac:dyDescent="0.25">
      <c r="A162" s="6">
        <v>161</v>
      </c>
      <c r="B162" s="3" t="s">
        <v>301</v>
      </c>
      <c r="C162" s="7">
        <v>20000</v>
      </c>
      <c r="D162" s="8">
        <f t="shared" si="15"/>
        <v>1.3426975341953928E-5</v>
      </c>
      <c r="E162" s="33">
        <v>20000</v>
      </c>
      <c r="F162" s="34" t="str">
        <f t="shared" si="16"/>
        <v/>
      </c>
      <c r="I162" t="s">
        <v>216</v>
      </c>
      <c r="J162" s="3">
        <v>18000</v>
      </c>
      <c r="K162" s="3" t="s">
        <v>30</v>
      </c>
      <c r="L162" s="3" t="s">
        <v>81</v>
      </c>
      <c r="M162" s="3">
        <f t="shared" si="19"/>
        <v>18000</v>
      </c>
      <c r="N162" s="3">
        <f t="shared" si="20"/>
        <v>0</v>
      </c>
      <c r="O162" s="3" t="s">
        <v>301</v>
      </c>
      <c r="Q162" s="7">
        <v>20000</v>
      </c>
      <c r="R162" s="3" t="s">
        <v>62</v>
      </c>
      <c r="S162" s="3">
        <f t="shared" si="17"/>
        <v>0</v>
      </c>
      <c r="T162" s="7">
        <f t="shared" si="18"/>
        <v>20000</v>
      </c>
    </row>
    <row r="163" spans="1:20" ht="15" customHeight="1" x14ac:dyDescent="0.25">
      <c r="A163" s="6">
        <v>162</v>
      </c>
      <c r="B163" s="3" t="s">
        <v>221</v>
      </c>
      <c r="C163" s="7">
        <v>19265</v>
      </c>
      <c r="D163" s="8">
        <f t="shared" si="15"/>
        <v>1.2933533998137121E-5</v>
      </c>
      <c r="E163" s="33">
        <v>0</v>
      </c>
      <c r="F163" s="34">
        <f t="shared" si="16"/>
        <v>0</v>
      </c>
      <c r="I163" t="s">
        <v>27</v>
      </c>
      <c r="J163" s="3">
        <v>15383</v>
      </c>
      <c r="L163" s="3" t="s">
        <v>93</v>
      </c>
      <c r="M163" s="3">
        <f t="shared" si="19"/>
        <v>15383</v>
      </c>
      <c r="N163" s="3">
        <f t="shared" si="20"/>
        <v>0</v>
      </c>
      <c r="O163" s="3" t="s">
        <v>221</v>
      </c>
      <c r="P163" s="3" t="s">
        <v>226</v>
      </c>
      <c r="Q163" s="7">
        <v>19265</v>
      </c>
      <c r="R163" s="3" t="s">
        <v>89</v>
      </c>
      <c r="S163" s="3">
        <f t="shared" si="17"/>
        <v>19265</v>
      </c>
      <c r="T163" s="7">
        <f t="shared" si="18"/>
        <v>0</v>
      </c>
    </row>
    <row r="164" spans="1:20" ht="15" customHeight="1" x14ac:dyDescent="0.25">
      <c r="A164" s="6">
        <v>163</v>
      </c>
      <c r="B164" s="3" t="s">
        <v>304</v>
      </c>
      <c r="C164" s="7">
        <v>19108</v>
      </c>
      <c r="D164" s="8">
        <f t="shared" si="15"/>
        <v>1.2828132241702784E-5</v>
      </c>
      <c r="E164" s="33">
        <v>19108</v>
      </c>
      <c r="F164" s="34" t="str">
        <f t="shared" si="16"/>
        <v/>
      </c>
      <c r="I164" t="s">
        <v>240</v>
      </c>
      <c r="J164" s="3">
        <v>0</v>
      </c>
      <c r="K164" s="3" t="s">
        <v>54</v>
      </c>
      <c r="L164" s="3" t="s">
        <v>81</v>
      </c>
      <c r="M164" s="3">
        <f t="shared" si="19"/>
        <v>10811</v>
      </c>
      <c r="N164" s="3">
        <f t="shared" si="20"/>
        <v>10811</v>
      </c>
      <c r="O164" s="3" t="s">
        <v>304</v>
      </c>
      <c r="P164" s="3" t="s">
        <v>31</v>
      </c>
      <c r="Q164" s="7">
        <v>19108</v>
      </c>
      <c r="R164" s="3" t="s">
        <v>37</v>
      </c>
      <c r="S164" s="3">
        <f t="shared" si="17"/>
        <v>0</v>
      </c>
      <c r="T164" s="7">
        <f t="shared" si="18"/>
        <v>19108</v>
      </c>
    </row>
    <row r="165" spans="1:20" ht="15" customHeight="1" x14ac:dyDescent="0.25">
      <c r="A165" s="6">
        <v>164</v>
      </c>
      <c r="B165" s="3" t="s">
        <v>388</v>
      </c>
      <c r="C165" s="7">
        <v>18265</v>
      </c>
      <c r="D165" s="8">
        <f t="shared" si="15"/>
        <v>1.2262185231039426E-5</v>
      </c>
      <c r="E165" s="33">
        <v>1495</v>
      </c>
      <c r="F165" s="34">
        <f t="shared" si="16"/>
        <v>8.9147286821705432E-2</v>
      </c>
      <c r="I165" t="s">
        <v>232</v>
      </c>
      <c r="J165" s="3">
        <v>15000</v>
      </c>
      <c r="K165" s="3" t="s">
        <v>54</v>
      </c>
      <c r="L165" s="3" t="s">
        <v>35</v>
      </c>
      <c r="M165" s="3">
        <f t="shared" si="19"/>
        <v>15000</v>
      </c>
      <c r="N165" s="3">
        <f t="shared" si="20"/>
        <v>0</v>
      </c>
      <c r="O165" s="3" t="s">
        <v>388</v>
      </c>
      <c r="Q165" s="7">
        <v>18265</v>
      </c>
      <c r="R165" s="3" t="s">
        <v>37</v>
      </c>
      <c r="S165" s="3">
        <f t="shared" si="17"/>
        <v>16770</v>
      </c>
      <c r="T165" s="7">
        <f t="shared" si="18"/>
        <v>1495</v>
      </c>
    </row>
    <row r="166" spans="1:20" ht="15" customHeight="1" x14ac:dyDescent="0.25">
      <c r="A166" s="6">
        <v>165</v>
      </c>
      <c r="B166" s="3" t="s">
        <v>216</v>
      </c>
      <c r="C166" s="7">
        <v>18000</v>
      </c>
      <c r="D166" s="8">
        <f t="shared" si="15"/>
        <v>1.2084277807758536E-5</v>
      </c>
      <c r="E166" s="33">
        <v>0</v>
      </c>
      <c r="F166" s="34">
        <f t="shared" si="16"/>
        <v>0</v>
      </c>
      <c r="I166" t="s">
        <v>133</v>
      </c>
      <c r="J166" s="3">
        <v>14921</v>
      </c>
      <c r="K166" s="3" t="s">
        <v>57</v>
      </c>
      <c r="L166" s="3" t="s">
        <v>94</v>
      </c>
      <c r="M166" s="3">
        <f t="shared" si="19"/>
        <v>14921</v>
      </c>
      <c r="N166" s="3">
        <f t="shared" si="20"/>
        <v>0</v>
      </c>
      <c r="O166" s="3" t="s">
        <v>216</v>
      </c>
      <c r="P166" s="3" t="s">
        <v>30</v>
      </c>
      <c r="Q166" s="7">
        <v>18000</v>
      </c>
      <c r="R166" s="3" t="s">
        <v>81</v>
      </c>
      <c r="S166" s="3">
        <f t="shared" si="17"/>
        <v>18000</v>
      </c>
      <c r="T166" s="7">
        <f t="shared" si="18"/>
        <v>0</v>
      </c>
    </row>
    <row r="167" spans="1:20" ht="15" customHeight="1" x14ac:dyDescent="0.25">
      <c r="A167" s="6">
        <v>166</v>
      </c>
      <c r="B167" s="3" t="s">
        <v>258</v>
      </c>
      <c r="C167" s="7">
        <v>15956.000000000002</v>
      </c>
      <c r="D167" s="8">
        <f t="shared" si="15"/>
        <v>1.0712040927810845E-5</v>
      </c>
      <c r="E167" s="33">
        <v>15956.000000000002</v>
      </c>
      <c r="F167" s="34" t="str">
        <f t="shared" si="16"/>
        <v/>
      </c>
      <c r="I167" t="s">
        <v>146</v>
      </c>
      <c r="J167" s="3">
        <v>13220</v>
      </c>
      <c r="K167" s="3" t="s">
        <v>58</v>
      </c>
      <c r="L167" s="3" t="s">
        <v>37</v>
      </c>
      <c r="M167" s="3">
        <f t="shared" si="19"/>
        <v>13220</v>
      </c>
      <c r="N167" s="3">
        <f t="shared" si="20"/>
        <v>0</v>
      </c>
      <c r="O167" s="3" t="s">
        <v>258</v>
      </c>
      <c r="Q167" s="7">
        <v>15956.000000000002</v>
      </c>
      <c r="R167" s="3" t="s">
        <v>87</v>
      </c>
      <c r="S167" s="3">
        <f t="shared" si="17"/>
        <v>0</v>
      </c>
      <c r="T167" s="7">
        <f t="shared" si="18"/>
        <v>15956.000000000002</v>
      </c>
    </row>
    <row r="168" spans="1:20" ht="15" customHeight="1" x14ac:dyDescent="0.25">
      <c r="A168" s="6">
        <v>167</v>
      </c>
      <c r="B168" s="3" t="s">
        <v>27</v>
      </c>
      <c r="C168" s="7">
        <v>15383</v>
      </c>
      <c r="D168" s="8">
        <f t="shared" si="15"/>
        <v>1.0327358084263863E-5</v>
      </c>
      <c r="E168" s="33">
        <v>0</v>
      </c>
      <c r="F168" s="34">
        <f t="shared" si="16"/>
        <v>0</v>
      </c>
      <c r="I168" t="s">
        <v>299</v>
      </c>
      <c r="J168" s="3">
        <v>0</v>
      </c>
      <c r="K168" s="3" t="s">
        <v>58</v>
      </c>
      <c r="L168" s="3" t="s">
        <v>83</v>
      </c>
      <c r="M168" s="3" t="e">
        <f t="shared" si="19"/>
        <v>#N/A</v>
      </c>
      <c r="N168" s="3" t="e">
        <f t="shared" si="20"/>
        <v>#N/A</v>
      </c>
      <c r="O168" s="3" t="s">
        <v>27</v>
      </c>
      <c r="Q168" s="7">
        <v>15383</v>
      </c>
      <c r="R168" s="3" t="s">
        <v>93</v>
      </c>
      <c r="S168" s="3">
        <f t="shared" si="17"/>
        <v>15383</v>
      </c>
      <c r="T168" s="7">
        <f t="shared" si="18"/>
        <v>0</v>
      </c>
    </row>
    <row r="169" spans="1:20" ht="15" customHeight="1" x14ac:dyDescent="0.25">
      <c r="A169" s="6">
        <v>168</v>
      </c>
      <c r="B169" s="3" t="s">
        <v>306</v>
      </c>
      <c r="C169" s="7">
        <v>15294</v>
      </c>
      <c r="D169" s="8">
        <f t="shared" si="15"/>
        <v>1.0267608043992169E-5</v>
      </c>
      <c r="E169" s="33">
        <v>15294</v>
      </c>
      <c r="F169" s="34" t="str">
        <f t="shared" si="16"/>
        <v/>
      </c>
      <c r="I169" t="s">
        <v>307</v>
      </c>
      <c r="J169" s="3">
        <v>0</v>
      </c>
      <c r="K169" s="3" t="s">
        <v>30</v>
      </c>
      <c r="L169" s="3" t="s">
        <v>61</v>
      </c>
      <c r="M169" s="3">
        <f t="shared" si="19"/>
        <v>13237</v>
      </c>
      <c r="N169" s="3">
        <f t="shared" si="20"/>
        <v>13237</v>
      </c>
      <c r="O169" s="3" t="s">
        <v>306</v>
      </c>
      <c r="P169" s="3" t="s">
        <v>54</v>
      </c>
      <c r="Q169" s="7">
        <v>15294</v>
      </c>
      <c r="R169" s="3" t="s">
        <v>81</v>
      </c>
      <c r="S169" s="3">
        <f t="shared" si="17"/>
        <v>0</v>
      </c>
      <c r="T169" s="7">
        <f t="shared" si="18"/>
        <v>15294</v>
      </c>
    </row>
    <row r="170" spans="1:20" ht="15" customHeight="1" x14ac:dyDescent="0.25">
      <c r="A170" s="6">
        <v>169</v>
      </c>
      <c r="B170" s="3" t="s">
        <v>245</v>
      </c>
      <c r="C170" s="7">
        <v>15192</v>
      </c>
      <c r="D170" s="8">
        <f t="shared" si="15"/>
        <v>1.0199130469748203E-5</v>
      </c>
      <c r="E170" s="33">
        <v>15192</v>
      </c>
      <c r="F170" s="34" t="str">
        <f t="shared" si="16"/>
        <v/>
      </c>
      <c r="I170" t="s">
        <v>122</v>
      </c>
      <c r="J170" s="3">
        <v>56266</v>
      </c>
      <c r="K170" s="3" t="s">
        <v>54</v>
      </c>
      <c r="L170" s="3" t="s">
        <v>83</v>
      </c>
      <c r="M170" s="3">
        <f t="shared" si="19"/>
        <v>12483</v>
      </c>
      <c r="N170" s="3">
        <f t="shared" si="20"/>
        <v>-43783</v>
      </c>
      <c r="O170" s="3" t="s">
        <v>245</v>
      </c>
      <c r="P170" s="3" t="s">
        <v>57</v>
      </c>
      <c r="Q170" s="7">
        <v>15192</v>
      </c>
      <c r="R170" s="3" t="s">
        <v>63</v>
      </c>
      <c r="S170" s="3">
        <f t="shared" si="17"/>
        <v>0</v>
      </c>
      <c r="T170" s="7">
        <f t="shared" si="18"/>
        <v>15192</v>
      </c>
    </row>
    <row r="171" spans="1:20" ht="15" customHeight="1" x14ac:dyDescent="0.25">
      <c r="A171" s="6">
        <v>170</v>
      </c>
      <c r="B171" s="3" t="s">
        <v>232</v>
      </c>
      <c r="C171" s="7">
        <v>15000</v>
      </c>
      <c r="D171" s="8">
        <f t="shared" si="15"/>
        <v>1.0070231506465447E-5</v>
      </c>
      <c r="E171" s="33">
        <v>0</v>
      </c>
      <c r="F171" s="34">
        <f t="shared" si="16"/>
        <v>0</v>
      </c>
      <c r="I171" t="s">
        <v>131</v>
      </c>
      <c r="J171" s="3">
        <v>57029</v>
      </c>
      <c r="K171" s="3" t="s">
        <v>54</v>
      </c>
      <c r="L171" s="3" t="s">
        <v>95</v>
      </c>
      <c r="M171" s="3">
        <f t="shared" si="19"/>
        <v>12048</v>
      </c>
      <c r="N171" s="3">
        <f t="shared" si="20"/>
        <v>-44981</v>
      </c>
      <c r="O171" s="3" t="s">
        <v>232</v>
      </c>
      <c r="P171" s="3" t="s">
        <v>54</v>
      </c>
      <c r="Q171" s="7">
        <v>15000</v>
      </c>
      <c r="R171" s="3" t="s">
        <v>35</v>
      </c>
      <c r="S171" s="3">
        <f t="shared" si="17"/>
        <v>15000</v>
      </c>
      <c r="T171" s="7">
        <f t="shared" si="18"/>
        <v>0</v>
      </c>
    </row>
    <row r="172" spans="1:20" ht="15" customHeight="1" x14ac:dyDescent="0.25">
      <c r="A172" s="6">
        <v>171</v>
      </c>
      <c r="B172" s="3" t="s">
        <v>133</v>
      </c>
      <c r="C172" s="7">
        <v>14921</v>
      </c>
      <c r="D172" s="8">
        <f t="shared" si="15"/>
        <v>1.0017194953864729E-5</v>
      </c>
      <c r="E172" s="33">
        <v>0</v>
      </c>
      <c r="F172" s="34">
        <f t="shared" si="16"/>
        <v>0</v>
      </c>
      <c r="I172" t="s">
        <v>308</v>
      </c>
      <c r="J172" s="3">
        <v>12000</v>
      </c>
      <c r="K172" s="3" t="s">
        <v>56</v>
      </c>
      <c r="L172" s="3" t="s">
        <v>83</v>
      </c>
      <c r="M172" s="3">
        <f t="shared" si="19"/>
        <v>12000</v>
      </c>
      <c r="N172" s="3">
        <f t="shared" si="20"/>
        <v>0</v>
      </c>
      <c r="O172" s="3" t="s">
        <v>133</v>
      </c>
      <c r="P172" s="3" t="s">
        <v>57</v>
      </c>
      <c r="Q172" s="7">
        <v>14921</v>
      </c>
      <c r="R172" s="3" t="s">
        <v>94</v>
      </c>
      <c r="S172" s="3">
        <f t="shared" si="17"/>
        <v>14921</v>
      </c>
      <c r="T172" s="7">
        <f t="shared" si="18"/>
        <v>0</v>
      </c>
    </row>
    <row r="173" spans="1:20" ht="15" customHeight="1" x14ac:dyDescent="0.25">
      <c r="A173" s="6">
        <v>172</v>
      </c>
      <c r="B173" s="3" t="s">
        <v>307</v>
      </c>
      <c r="C173" s="7">
        <v>13237</v>
      </c>
      <c r="D173" s="8">
        <f t="shared" si="15"/>
        <v>8.8866436300722069E-6</v>
      </c>
      <c r="E173" s="33">
        <v>13237</v>
      </c>
      <c r="F173" s="34" t="str">
        <f t="shared" si="16"/>
        <v/>
      </c>
      <c r="I173" t="s">
        <v>150</v>
      </c>
      <c r="J173" s="3">
        <v>10974</v>
      </c>
      <c r="K173" s="3" t="s">
        <v>31</v>
      </c>
      <c r="L173" s="3" t="s">
        <v>94</v>
      </c>
      <c r="M173" s="3">
        <f t="shared" si="19"/>
        <v>10974</v>
      </c>
      <c r="N173" s="3">
        <f t="shared" si="20"/>
        <v>0</v>
      </c>
      <c r="O173" s="3" t="s">
        <v>307</v>
      </c>
      <c r="P173" s="3" t="s">
        <v>30</v>
      </c>
      <c r="Q173" s="7">
        <v>13237</v>
      </c>
      <c r="R173" s="3" t="s">
        <v>61</v>
      </c>
      <c r="S173" s="3">
        <f t="shared" si="17"/>
        <v>0</v>
      </c>
      <c r="T173" s="7">
        <f t="shared" si="18"/>
        <v>13237</v>
      </c>
    </row>
    <row r="174" spans="1:20" ht="15" customHeight="1" x14ac:dyDescent="0.25">
      <c r="A174" s="6">
        <v>173</v>
      </c>
      <c r="B174" s="3" t="s">
        <v>146</v>
      </c>
      <c r="C174" s="7">
        <v>13220</v>
      </c>
      <c r="D174" s="8">
        <f t="shared" si="15"/>
        <v>8.8752307010315465E-6</v>
      </c>
      <c r="E174" s="33">
        <v>0</v>
      </c>
      <c r="F174" s="34">
        <f t="shared" si="16"/>
        <v>0</v>
      </c>
      <c r="I174" t="s">
        <v>196</v>
      </c>
      <c r="J174" s="3">
        <v>10235</v>
      </c>
      <c r="K174" s="3" t="s">
        <v>31</v>
      </c>
      <c r="L174" s="3" t="s">
        <v>94</v>
      </c>
      <c r="M174" s="3">
        <f t="shared" si="19"/>
        <v>10235</v>
      </c>
      <c r="N174" s="3">
        <f t="shared" si="20"/>
        <v>0</v>
      </c>
      <c r="O174" s="3" t="s">
        <v>146</v>
      </c>
      <c r="P174" s="3" t="s">
        <v>58</v>
      </c>
      <c r="Q174" s="7">
        <v>13220</v>
      </c>
      <c r="R174" s="3" t="s">
        <v>37</v>
      </c>
      <c r="S174" s="3">
        <f t="shared" si="17"/>
        <v>13220</v>
      </c>
      <c r="T174" s="7">
        <f t="shared" si="18"/>
        <v>0</v>
      </c>
    </row>
    <row r="175" spans="1:20" ht="15" customHeight="1" x14ac:dyDescent="0.25">
      <c r="A175" s="6">
        <v>174</v>
      </c>
      <c r="B175" s="3" t="s">
        <v>122</v>
      </c>
      <c r="C175" s="7">
        <v>12483</v>
      </c>
      <c r="D175" s="8">
        <f t="shared" si="15"/>
        <v>8.3804466596805446E-6</v>
      </c>
      <c r="E175" s="33">
        <v>-43783</v>
      </c>
      <c r="F175" s="34">
        <f t="shared" si="16"/>
        <v>-0.77814310596097114</v>
      </c>
      <c r="I175" t="s">
        <v>134</v>
      </c>
      <c r="J175" s="3">
        <v>9547</v>
      </c>
      <c r="K175" s="3" t="s">
        <v>31</v>
      </c>
      <c r="L175" s="3" t="s">
        <v>104</v>
      </c>
      <c r="M175" s="3">
        <f t="shared" si="19"/>
        <v>9547</v>
      </c>
      <c r="N175" s="3">
        <f t="shared" si="20"/>
        <v>0</v>
      </c>
      <c r="O175" s="3" t="s">
        <v>122</v>
      </c>
      <c r="P175" s="3" t="s">
        <v>54</v>
      </c>
      <c r="Q175" s="7">
        <v>12483</v>
      </c>
      <c r="R175" s="3" t="s">
        <v>83</v>
      </c>
      <c r="S175" s="3">
        <f t="shared" si="17"/>
        <v>56266</v>
      </c>
      <c r="T175" s="7">
        <f t="shared" si="18"/>
        <v>-43783</v>
      </c>
    </row>
    <row r="176" spans="1:20" ht="15" customHeight="1" x14ac:dyDescent="0.25">
      <c r="A176" s="6">
        <v>175</v>
      </c>
      <c r="B176" s="3" t="s">
        <v>131</v>
      </c>
      <c r="C176" s="7">
        <v>12048</v>
      </c>
      <c r="D176" s="8">
        <f t="shared" si="15"/>
        <v>8.0884099459930465E-6</v>
      </c>
      <c r="E176" s="33">
        <v>-44981</v>
      </c>
      <c r="F176" s="34">
        <f t="shared" si="16"/>
        <v>-0.78873906258219506</v>
      </c>
      <c r="I176" t="s">
        <v>223</v>
      </c>
      <c r="J176" s="3">
        <v>3753</v>
      </c>
      <c r="K176" s="3" t="s">
        <v>55</v>
      </c>
      <c r="L176" s="3" t="s">
        <v>81</v>
      </c>
      <c r="M176" s="3">
        <f t="shared" si="19"/>
        <v>8924</v>
      </c>
      <c r="N176" s="3">
        <f t="shared" si="20"/>
        <v>5171</v>
      </c>
      <c r="O176" s="3" t="s">
        <v>131</v>
      </c>
      <c r="P176" s="3" t="s">
        <v>54</v>
      </c>
      <c r="Q176" s="7">
        <v>12048</v>
      </c>
      <c r="R176" s="3" t="s">
        <v>95</v>
      </c>
      <c r="S176" s="3">
        <f t="shared" si="17"/>
        <v>57029</v>
      </c>
      <c r="T176" s="7">
        <f t="shared" si="18"/>
        <v>-44981</v>
      </c>
    </row>
    <row r="177" spans="1:20" ht="15" customHeight="1" x14ac:dyDescent="0.25">
      <c r="A177" s="6">
        <v>176</v>
      </c>
      <c r="B177" s="3" t="s">
        <v>308</v>
      </c>
      <c r="C177" s="7">
        <v>12000</v>
      </c>
      <c r="D177" s="8">
        <f t="shared" si="15"/>
        <v>8.0561852051723573E-6</v>
      </c>
      <c r="E177" s="33">
        <v>0</v>
      </c>
      <c r="F177" s="34">
        <f t="shared" si="16"/>
        <v>0</v>
      </c>
      <c r="I177" t="s">
        <v>431</v>
      </c>
      <c r="J177" s="3">
        <v>1629357</v>
      </c>
      <c r="L177" s="3" t="s">
        <v>37</v>
      </c>
      <c r="M177" s="3">
        <f t="shared" si="19"/>
        <v>1578278</v>
      </c>
      <c r="N177" s="3">
        <f t="shared" si="20"/>
        <v>-51079</v>
      </c>
      <c r="O177" s="3" t="s">
        <v>308</v>
      </c>
      <c r="P177" s="3" t="s">
        <v>56</v>
      </c>
      <c r="Q177" s="7">
        <v>12000</v>
      </c>
      <c r="R177" s="3" t="s">
        <v>83</v>
      </c>
      <c r="S177" s="3">
        <f t="shared" si="17"/>
        <v>12000</v>
      </c>
      <c r="T177" s="7">
        <f t="shared" si="18"/>
        <v>0</v>
      </c>
    </row>
    <row r="178" spans="1:20" ht="15" customHeight="1" x14ac:dyDescent="0.25">
      <c r="A178" s="6">
        <v>177</v>
      </c>
      <c r="B178" s="3" t="s">
        <v>150</v>
      </c>
      <c r="C178" s="7">
        <v>10974</v>
      </c>
      <c r="D178" s="8">
        <f t="shared" si="15"/>
        <v>7.3673813701301203E-6</v>
      </c>
      <c r="E178" s="33">
        <v>0</v>
      </c>
      <c r="F178" s="34">
        <f t="shared" si="16"/>
        <v>0</v>
      </c>
      <c r="I178" t="s">
        <v>145</v>
      </c>
      <c r="J178" s="3">
        <v>6254</v>
      </c>
      <c r="K178" s="3" t="s">
        <v>57</v>
      </c>
      <c r="L178" s="3" t="s">
        <v>63</v>
      </c>
      <c r="M178" s="3">
        <f t="shared" si="19"/>
        <v>8042.0000000000009</v>
      </c>
      <c r="N178" s="3">
        <f t="shared" si="20"/>
        <v>1788.0000000000009</v>
      </c>
      <c r="O178" s="3" t="s">
        <v>150</v>
      </c>
      <c r="P178" s="3" t="s">
        <v>31</v>
      </c>
      <c r="Q178" s="7">
        <v>10974</v>
      </c>
      <c r="R178" s="3" t="s">
        <v>94</v>
      </c>
      <c r="S178" s="3">
        <f t="shared" si="17"/>
        <v>10974</v>
      </c>
      <c r="T178" s="7">
        <f t="shared" si="18"/>
        <v>0</v>
      </c>
    </row>
    <row r="179" spans="1:20" ht="15" customHeight="1" x14ac:dyDescent="0.25">
      <c r="A179" s="6">
        <v>178</v>
      </c>
      <c r="B179" s="3" t="s">
        <v>240</v>
      </c>
      <c r="C179" s="7">
        <v>10811</v>
      </c>
      <c r="D179" s="8">
        <f t="shared" si="15"/>
        <v>7.2579515210931961E-6</v>
      </c>
      <c r="E179" s="33">
        <v>10811</v>
      </c>
      <c r="F179" s="34" t="str">
        <f t="shared" si="16"/>
        <v/>
      </c>
      <c r="I179" t="s">
        <v>224</v>
      </c>
      <c r="J179" s="3">
        <v>7953.9999999999991</v>
      </c>
      <c r="K179" s="3" t="s">
        <v>55</v>
      </c>
      <c r="L179" s="3" t="s">
        <v>81</v>
      </c>
      <c r="M179" s="3" t="e">
        <f t="shared" si="19"/>
        <v>#N/A</v>
      </c>
      <c r="N179" s="3" t="e">
        <f t="shared" si="20"/>
        <v>#N/A</v>
      </c>
      <c r="O179" s="3" t="s">
        <v>240</v>
      </c>
      <c r="P179" s="3" t="s">
        <v>54</v>
      </c>
      <c r="Q179" s="7">
        <v>10811</v>
      </c>
      <c r="R179" s="3" t="s">
        <v>81</v>
      </c>
      <c r="S179" s="3">
        <f t="shared" si="17"/>
        <v>0</v>
      </c>
      <c r="T179" s="7">
        <f t="shared" si="18"/>
        <v>10811</v>
      </c>
    </row>
    <row r="180" spans="1:20" ht="15" customHeight="1" x14ac:dyDescent="0.25">
      <c r="A180" s="6">
        <v>179</v>
      </c>
      <c r="B180" s="3" t="s">
        <v>222</v>
      </c>
      <c r="C180" s="7">
        <v>10606</v>
      </c>
      <c r="D180" s="8">
        <f t="shared" si="15"/>
        <v>7.120325023838168E-6</v>
      </c>
      <c r="E180" s="33">
        <v>-4227</v>
      </c>
      <c r="F180" s="34">
        <f t="shared" si="16"/>
        <v>-0.28497269601564079</v>
      </c>
      <c r="I180" t="s">
        <v>237</v>
      </c>
      <c r="J180" s="3">
        <v>6730</v>
      </c>
      <c r="K180" s="3" t="s">
        <v>55</v>
      </c>
      <c r="L180" s="3" t="s">
        <v>86</v>
      </c>
      <c r="M180" s="3" t="e">
        <f t="shared" si="19"/>
        <v>#N/A</v>
      </c>
      <c r="N180" s="3" t="e">
        <f t="shared" si="20"/>
        <v>#N/A</v>
      </c>
      <c r="O180" s="3" t="s">
        <v>222</v>
      </c>
      <c r="P180" s="3" t="s">
        <v>55</v>
      </c>
      <c r="Q180" s="7">
        <v>10606</v>
      </c>
      <c r="R180" s="3" t="s">
        <v>88</v>
      </c>
      <c r="S180" s="3">
        <f t="shared" si="17"/>
        <v>14833</v>
      </c>
      <c r="T180" s="7">
        <f t="shared" si="18"/>
        <v>-4227</v>
      </c>
    </row>
    <row r="181" spans="1:20" ht="15" customHeight="1" x14ac:dyDescent="0.25">
      <c r="A181" s="6">
        <v>180</v>
      </c>
      <c r="B181" s="3" t="s">
        <v>196</v>
      </c>
      <c r="C181" s="7">
        <v>10235</v>
      </c>
      <c r="D181" s="8">
        <f t="shared" si="15"/>
        <v>6.871254631244923E-6</v>
      </c>
      <c r="E181" s="33">
        <v>0</v>
      </c>
      <c r="F181" s="34">
        <f t="shared" si="16"/>
        <v>0</v>
      </c>
      <c r="I181" t="s">
        <v>148</v>
      </c>
      <c r="J181" s="3">
        <v>6377</v>
      </c>
      <c r="K181" s="3" t="s">
        <v>55</v>
      </c>
      <c r="L181" s="3" t="s">
        <v>86</v>
      </c>
      <c r="M181" s="3" t="e">
        <f t="shared" si="19"/>
        <v>#N/A</v>
      </c>
      <c r="N181" s="3" t="e">
        <f t="shared" si="20"/>
        <v>#N/A</v>
      </c>
      <c r="O181" s="3" t="s">
        <v>196</v>
      </c>
      <c r="P181" s="3" t="s">
        <v>31</v>
      </c>
      <c r="Q181" s="7">
        <v>10235</v>
      </c>
      <c r="R181" s="3" t="s">
        <v>94</v>
      </c>
      <c r="S181" s="3">
        <f t="shared" si="17"/>
        <v>10235</v>
      </c>
      <c r="T181" s="7">
        <f t="shared" si="18"/>
        <v>0</v>
      </c>
    </row>
    <row r="182" spans="1:20" ht="15" customHeight="1" x14ac:dyDescent="0.25">
      <c r="A182" s="6">
        <v>181</v>
      </c>
      <c r="B182" s="3" t="s">
        <v>134</v>
      </c>
      <c r="C182" s="7">
        <v>9547</v>
      </c>
      <c r="D182" s="8">
        <f t="shared" si="15"/>
        <v>6.4093666794817076E-6</v>
      </c>
      <c r="E182" s="33">
        <v>0</v>
      </c>
      <c r="F182" s="34">
        <f t="shared" si="16"/>
        <v>0</v>
      </c>
      <c r="I182" t="s">
        <v>238</v>
      </c>
      <c r="J182" s="3">
        <v>6680</v>
      </c>
      <c r="K182" s="3" t="s">
        <v>31</v>
      </c>
      <c r="L182" s="3" t="s">
        <v>81</v>
      </c>
      <c r="M182" s="3" t="e">
        <f t="shared" si="19"/>
        <v>#N/A</v>
      </c>
      <c r="N182" s="3" t="e">
        <f t="shared" si="20"/>
        <v>#N/A</v>
      </c>
      <c r="O182" s="3" t="s">
        <v>134</v>
      </c>
      <c r="P182" s="3" t="s">
        <v>31</v>
      </c>
      <c r="Q182" s="7">
        <v>9547</v>
      </c>
      <c r="R182" s="3" t="s">
        <v>104</v>
      </c>
      <c r="S182" s="3">
        <f t="shared" si="17"/>
        <v>9547</v>
      </c>
      <c r="T182" s="7">
        <f t="shared" si="18"/>
        <v>0</v>
      </c>
    </row>
    <row r="183" spans="1:20" ht="15" customHeight="1" x14ac:dyDescent="0.25">
      <c r="A183" s="6">
        <v>182</v>
      </c>
      <c r="B183" s="3" t="s">
        <v>223</v>
      </c>
      <c r="C183" s="7">
        <v>8924</v>
      </c>
      <c r="D183" s="8">
        <f t="shared" si="15"/>
        <v>5.9911163975798425E-6</v>
      </c>
      <c r="E183" s="33">
        <v>5171</v>
      </c>
      <c r="F183" s="34">
        <f t="shared" si="16"/>
        <v>1.3778310684785504</v>
      </c>
      <c r="I183" t="s">
        <v>103</v>
      </c>
      <c r="J183" s="3">
        <v>5861</v>
      </c>
      <c r="K183" s="3" t="s">
        <v>55</v>
      </c>
      <c r="L183" s="3" t="s">
        <v>105</v>
      </c>
      <c r="M183" s="3" t="e">
        <f t="shared" si="19"/>
        <v>#N/A</v>
      </c>
      <c r="N183" s="3" t="e">
        <f t="shared" si="20"/>
        <v>#N/A</v>
      </c>
      <c r="O183" s="3" t="s">
        <v>223</v>
      </c>
      <c r="P183" s="3" t="s">
        <v>55</v>
      </c>
      <c r="Q183" s="7">
        <v>8924</v>
      </c>
      <c r="R183" s="3" t="s">
        <v>81</v>
      </c>
      <c r="S183" s="3">
        <f t="shared" si="17"/>
        <v>3753</v>
      </c>
      <c r="T183" s="7">
        <f t="shared" si="18"/>
        <v>5171</v>
      </c>
    </row>
    <row r="184" spans="1:20" ht="15" customHeight="1" x14ac:dyDescent="0.25">
      <c r="A184" s="6">
        <v>183</v>
      </c>
      <c r="B184" s="3" t="s">
        <v>145</v>
      </c>
      <c r="C184" s="7">
        <v>8042.0000000000009</v>
      </c>
      <c r="D184" s="8">
        <f t="shared" si="15"/>
        <v>5.3989867849996749E-6</v>
      </c>
      <c r="E184" s="33">
        <v>1788.0000000000009</v>
      </c>
      <c r="F184" s="34">
        <f t="shared" si="16"/>
        <v>0.28589702590342198</v>
      </c>
      <c r="I184" t="s">
        <v>120</v>
      </c>
      <c r="J184" s="3">
        <v>4156</v>
      </c>
      <c r="K184" s="3" t="s">
        <v>56</v>
      </c>
      <c r="L184" s="3" t="s">
        <v>81</v>
      </c>
      <c r="M184" s="3" t="e">
        <f t="shared" si="19"/>
        <v>#N/A</v>
      </c>
      <c r="N184" s="3" t="e">
        <f t="shared" si="20"/>
        <v>#N/A</v>
      </c>
      <c r="O184" s="3" t="s">
        <v>145</v>
      </c>
      <c r="P184" s="3" t="s">
        <v>57</v>
      </c>
      <c r="Q184" s="7">
        <v>8042.0000000000009</v>
      </c>
      <c r="R184" s="3" t="s">
        <v>63</v>
      </c>
      <c r="S184" s="3">
        <f t="shared" si="17"/>
        <v>6254</v>
      </c>
      <c r="T184" s="7">
        <f t="shared" si="18"/>
        <v>1788.0000000000009</v>
      </c>
    </row>
    <row r="185" spans="1:20" ht="15" customHeight="1" x14ac:dyDescent="0.25">
      <c r="A185" s="6">
        <v>184</v>
      </c>
      <c r="B185" s="3" t="s">
        <v>224</v>
      </c>
      <c r="C185" s="3">
        <v>7953.9999999999991</v>
      </c>
      <c r="D185" s="8">
        <f t="shared" si="15"/>
        <v>5.3399080934950763E-6</v>
      </c>
      <c r="E185" s="3">
        <v>0</v>
      </c>
      <c r="F185" s="34">
        <f t="shared" si="16"/>
        <v>0</v>
      </c>
      <c r="I185" t="s">
        <v>225</v>
      </c>
      <c r="J185" s="3">
        <v>4900</v>
      </c>
      <c r="K185" s="3" t="s">
        <v>54</v>
      </c>
      <c r="L185" s="3" t="s">
        <v>88</v>
      </c>
      <c r="M185" s="3" t="e">
        <f t="shared" ref="M185:M248" si="21">+VLOOKUP(I185,$B$2:$C$184,2,FALSE)</f>
        <v>#N/A</v>
      </c>
      <c r="N185" s="3" t="e">
        <f t="shared" ref="N185:N248" si="22">+M185-J185</f>
        <v>#N/A</v>
      </c>
      <c r="O185" s="3" t="s">
        <v>224</v>
      </c>
      <c r="P185" s="3" t="s">
        <v>55</v>
      </c>
      <c r="Q185" s="3">
        <v>7953.9999999999991</v>
      </c>
      <c r="R185" s="3" t="s">
        <v>81</v>
      </c>
      <c r="S185" s="3">
        <f t="shared" si="17"/>
        <v>7953.9999999999991</v>
      </c>
      <c r="T185" s="7">
        <f t="shared" si="18"/>
        <v>0</v>
      </c>
    </row>
    <row r="186" spans="1:20" ht="15" customHeight="1" x14ac:dyDescent="0.25">
      <c r="A186" s="6">
        <v>185</v>
      </c>
      <c r="B186" s="3" t="s">
        <v>237</v>
      </c>
      <c r="C186" s="3">
        <v>6730</v>
      </c>
      <c r="D186" s="8">
        <f t="shared" si="15"/>
        <v>4.5181772025674971E-6</v>
      </c>
      <c r="E186" s="3">
        <v>0</v>
      </c>
      <c r="F186" s="34">
        <f t="shared" si="16"/>
        <v>0</v>
      </c>
      <c r="I186" t="s">
        <v>195</v>
      </c>
      <c r="J186" s="3">
        <v>4582</v>
      </c>
      <c r="K186" s="3" t="s">
        <v>55</v>
      </c>
      <c r="L186" s="3" t="s">
        <v>61</v>
      </c>
      <c r="M186" s="3" t="e">
        <f t="shared" si="21"/>
        <v>#N/A</v>
      </c>
      <c r="N186" s="3" t="e">
        <f t="shared" si="22"/>
        <v>#N/A</v>
      </c>
      <c r="O186" s="3" t="s">
        <v>237</v>
      </c>
      <c r="P186" s="3" t="s">
        <v>55</v>
      </c>
      <c r="Q186" s="3">
        <v>6730</v>
      </c>
      <c r="R186" s="3" t="s">
        <v>86</v>
      </c>
      <c r="S186" s="3">
        <f t="shared" si="17"/>
        <v>6730</v>
      </c>
      <c r="T186" s="7">
        <f t="shared" si="18"/>
        <v>0</v>
      </c>
    </row>
    <row r="187" spans="1:20" ht="15" customHeight="1" x14ac:dyDescent="0.25">
      <c r="A187" s="6">
        <v>186</v>
      </c>
      <c r="B187" s="3" t="s">
        <v>148</v>
      </c>
      <c r="C187" s="3">
        <v>6377</v>
      </c>
      <c r="D187" s="8">
        <f t="shared" si="15"/>
        <v>4.2811910877820098E-6</v>
      </c>
      <c r="E187" s="3">
        <v>0</v>
      </c>
      <c r="F187" s="34">
        <f t="shared" si="16"/>
        <v>0</v>
      </c>
      <c r="I187" t="s">
        <v>179</v>
      </c>
      <c r="J187" s="3">
        <v>4187</v>
      </c>
      <c r="K187" s="3" t="s">
        <v>54</v>
      </c>
      <c r="L187" s="3" t="s">
        <v>81</v>
      </c>
      <c r="M187" s="3" t="e">
        <f t="shared" si="21"/>
        <v>#N/A</v>
      </c>
      <c r="N187" s="3" t="e">
        <f t="shared" si="22"/>
        <v>#N/A</v>
      </c>
      <c r="O187" s="3" t="s">
        <v>148</v>
      </c>
      <c r="P187" s="3" t="s">
        <v>55</v>
      </c>
      <c r="Q187" s="3">
        <v>6377</v>
      </c>
      <c r="R187" s="3" t="s">
        <v>86</v>
      </c>
      <c r="S187" s="3">
        <f t="shared" si="17"/>
        <v>6377</v>
      </c>
      <c r="T187" s="7">
        <f t="shared" si="18"/>
        <v>0</v>
      </c>
    </row>
    <row r="188" spans="1:20" ht="15" customHeight="1" x14ac:dyDescent="0.25">
      <c r="A188" s="6">
        <v>187</v>
      </c>
      <c r="B188" s="3" t="s">
        <v>299</v>
      </c>
      <c r="C188" s="3">
        <v>6104</v>
      </c>
      <c r="D188" s="8">
        <f t="shared" si="15"/>
        <v>4.0979128743643386E-6</v>
      </c>
      <c r="E188" s="3">
        <v>6104</v>
      </c>
      <c r="F188" s="34" t="str">
        <f t="shared" si="16"/>
        <v/>
      </c>
      <c r="I188" s="3" t="s">
        <v>242</v>
      </c>
      <c r="J188" s="3">
        <v>0</v>
      </c>
      <c r="K188" s="3" t="s">
        <v>57</v>
      </c>
      <c r="L188" s="3" t="s">
        <v>81</v>
      </c>
      <c r="M188" s="3" t="e">
        <f t="shared" si="21"/>
        <v>#N/A</v>
      </c>
      <c r="N188" s="3" t="e">
        <f t="shared" si="22"/>
        <v>#N/A</v>
      </c>
      <c r="O188" s="3" t="s">
        <v>299</v>
      </c>
      <c r="P188" s="3" t="s">
        <v>58</v>
      </c>
      <c r="Q188" s="3">
        <v>6104</v>
      </c>
      <c r="R188" s="3" t="s">
        <v>83</v>
      </c>
      <c r="S188" s="3">
        <f t="shared" si="17"/>
        <v>0</v>
      </c>
      <c r="T188" s="7">
        <f t="shared" si="18"/>
        <v>6104</v>
      </c>
    </row>
    <row r="189" spans="1:20" ht="15" customHeight="1" x14ac:dyDescent="0.25">
      <c r="A189" s="6">
        <v>188</v>
      </c>
      <c r="B189" s="3" t="s">
        <v>103</v>
      </c>
      <c r="C189" s="3">
        <v>5869</v>
      </c>
      <c r="D189" s="8">
        <f t="shared" si="15"/>
        <v>3.9401459140963806E-6</v>
      </c>
      <c r="E189" s="3">
        <v>8</v>
      </c>
      <c r="F189" s="34">
        <f t="shared" si="16"/>
        <v>1.3649547858727181E-3</v>
      </c>
      <c r="I189" s="3" t="s">
        <v>116</v>
      </c>
      <c r="J189" s="3">
        <v>3511</v>
      </c>
      <c r="K189" s="3" t="s">
        <v>54</v>
      </c>
      <c r="L189" s="3" t="s">
        <v>83</v>
      </c>
      <c r="M189" s="3" t="e">
        <f t="shared" si="21"/>
        <v>#N/A</v>
      </c>
      <c r="N189" s="3" t="e">
        <f t="shared" si="22"/>
        <v>#N/A</v>
      </c>
      <c r="O189" s="3" t="s">
        <v>103</v>
      </c>
      <c r="P189" s="3" t="s">
        <v>55</v>
      </c>
      <c r="Q189" s="3">
        <v>5869</v>
      </c>
      <c r="R189" s="3" t="s">
        <v>105</v>
      </c>
      <c r="S189" s="3">
        <f t="shared" si="17"/>
        <v>5861</v>
      </c>
      <c r="T189" s="7">
        <f t="shared" si="18"/>
        <v>8</v>
      </c>
    </row>
    <row r="190" spans="1:20" ht="15" customHeight="1" x14ac:dyDescent="0.25">
      <c r="A190" s="6">
        <v>189</v>
      </c>
      <c r="B190" s="3" t="s">
        <v>120</v>
      </c>
      <c r="C190" s="3">
        <v>5775</v>
      </c>
      <c r="D190" s="8">
        <f t="shared" si="15"/>
        <v>3.8770391299891967E-6</v>
      </c>
      <c r="E190" s="3">
        <v>1619</v>
      </c>
      <c r="F190" s="34">
        <f t="shared" si="16"/>
        <v>0.38955726660250239</v>
      </c>
      <c r="I190" s="3" t="s">
        <v>161</v>
      </c>
      <c r="J190" s="3">
        <v>6273</v>
      </c>
      <c r="K190" s="3" t="s">
        <v>55</v>
      </c>
      <c r="L190" s="3" t="s">
        <v>89</v>
      </c>
      <c r="M190" s="3" t="e">
        <f t="shared" si="21"/>
        <v>#N/A</v>
      </c>
      <c r="N190" s="3" t="e">
        <f t="shared" si="22"/>
        <v>#N/A</v>
      </c>
      <c r="O190" s="3" t="s">
        <v>120</v>
      </c>
      <c r="P190" s="3" t="s">
        <v>56</v>
      </c>
      <c r="Q190" s="3">
        <v>5775</v>
      </c>
      <c r="R190" s="3" t="s">
        <v>81</v>
      </c>
      <c r="S190" s="3">
        <f t="shared" si="17"/>
        <v>4156</v>
      </c>
      <c r="T190" s="7">
        <f t="shared" si="18"/>
        <v>1619</v>
      </c>
    </row>
    <row r="191" spans="1:20" ht="15" customHeight="1" thickBot="1" x14ac:dyDescent="0.3">
      <c r="A191" s="11"/>
      <c r="B191" s="11" t="s">
        <v>64</v>
      </c>
      <c r="C191" s="12">
        <f>+SUBTOTAL(9,C2:C190)</f>
        <v>345939265</v>
      </c>
      <c r="D191" s="13">
        <f>+C191/$H$1</f>
        <v>0.23224589904843329</v>
      </c>
      <c r="E191" s="14">
        <f>+SUBTOTAL(9,E2:E190)</f>
        <v>-12200602</v>
      </c>
      <c r="F191" s="15">
        <f>+IF(ISERR(E191/(C191-E191)),0,E191/(C191-E191))</f>
        <v>-3.4066584382799248E-2</v>
      </c>
      <c r="I191" s="3" t="s">
        <v>171</v>
      </c>
      <c r="J191" s="3">
        <v>3219</v>
      </c>
      <c r="K191" s="3" t="s">
        <v>54</v>
      </c>
      <c r="L191" s="3" t="s">
        <v>81</v>
      </c>
      <c r="M191" s="3" t="e">
        <f t="shared" si="21"/>
        <v>#N/A</v>
      </c>
      <c r="N191" s="3" t="e">
        <f t="shared" si="22"/>
        <v>#N/A</v>
      </c>
      <c r="S191" s="3" t="e">
        <f t="shared" si="17"/>
        <v>#N/A</v>
      </c>
      <c r="T191" s="7" t="e">
        <f t="shared" si="18"/>
        <v>#N/A</v>
      </c>
    </row>
    <row r="192" spans="1:20" ht="15" customHeight="1" x14ac:dyDescent="0.25">
      <c r="A192" s="5" t="s">
        <v>457</v>
      </c>
      <c r="B192" s="5"/>
      <c r="I192" s="3" t="s">
        <v>197</v>
      </c>
      <c r="J192" s="3">
        <v>2460</v>
      </c>
      <c r="K192" s="3" t="s">
        <v>54</v>
      </c>
      <c r="L192" s="3" t="s">
        <v>83</v>
      </c>
      <c r="M192" s="3" t="e">
        <f t="shared" si="21"/>
        <v>#N/A</v>
      </c>
      <c r="N192" s="3" t="e">
        <f t="shared" si="22"/>
        <v>#N/A</v>
      </c>
      <c r="S192" s="3" t="e">
        <f t="shared" si="17"/>
        <v>#N/A</v>
      </c>
      <c r="T192" s="7" t="e">
        <f t="shared" si="18"/>
        <v>#N/A</v>
      </c>
    </row>
    <row r="193" spans="9:20" ht="15" customHeight="1" x14ac:dyDescent="0.25">
      <c r="I193" s="3" t="s">
        <v>100</v>
      </c>
      <c r="J193" s="3">
        <v>1958</v>
      </c>
      <c r="K193" s="3" t="s">
        <v>54</v>
      </c>
      <c r="L193" s="3" t="s">
        <v>81</v>
      </c>
      <c r="M193" s="3" t="e">
        <f t="shared" si="21"/>
        <v>#N/A</v>
      </c>
      <c r="N193" s="3" t="e">
        <f t="shared" si="22"/>
        <v>#N/A</v>
      </c>
      <c r="S193" s="3" t="e">
        <f t="shared" si="17"/>
        <v>#N/A</v>
      </c>
      <c r="T193" s="7" t="e">
        <f t="shared" si="18"/>
        <v>#N/A</v>
      </c>
    </row>
    <row r="194" spans="9:20" ht="15" customHeight="1" x14ac:dyDescent="0.25">
      <c r="I194" s="3" t="s">
        <v>135</v>
      </c>
      <c r="J194" s="3">
        <v>2200</v>
      </c>
      <c r="L194" s="3" t="s">
        <v>137</v>
      </c>
      <c r="M194" s="3" t="e">
        <f t="shared" si="21"/>
        <v>#N/A</v>
      </c>
      <c r="N194" s="3" t="e">
        <f t="shared" si="22"/>
        <v>#N/A</v>
      </c>
      <c r="S194" s="3" t="e">
        <f t="shared" si="17"/>
        <v>#N/A</v>
      </c>
      <c r="T194" s="7" t="e">
        <f t="shared" si="18"/>
        <v>#N/A</v>
      </c>
    </row>
    <row r="195" spans="9:20" ht="15" customHeight="1" x14ac:dyDescent="0.25">
      <c r="I195" s="3" t="s">
        <v>200</v>
      </c>
      <c r="J195" s="3">
        <v>10</v>
      </c>
      <c r="K195" s="3" t="s">
        <v>55</v>
      </c>
      <c r="L195" s="3" t="s">
        <v>83</v>
      </c>
      <c r="M195" s="3" t="e">
        <f t="shared" si="21"/>
        <v>#N/A</v>
      </c>
      <c r="N195" s="3" t="e">
        <f t="shared" si="22"/>
        <v>#N/A</v>
      </c>
      <c r="S195" s="3" t="e">
        <f t="shared" ref="S195:S258" si="23">+VLOOKUP(O195,$I$2:$J$370,2,FALSE)</f>
        <v>#N/A</v>
      </c>
      <c r="T195" s="7" t="e">
        <f t="shared" ref="T195:T258" si="24">+Q195-S195</f>
        <v>#N/A</v>
      </c>
    </row>
    <row r="196" spans="9:20" ht="15" customHeight="1" x14ac:dyDescent="0.25">
      <c r="I196" s="3" t="s">
        <v>311</v>
      </c>
      <c r="J196" s="3">
        <v>0</v>
      </c>
      <c r="K196" s="3" t="s">
        <v>55</v>
      </c>
      <c r="L196" s="3" t="s">
        <v>94</v>
      </c>
      <c r="M196" s="3" t="e">
        <f t="shared" si="21"/>
        <v>#N/A</v>
      </c>
      <c r="N196" s="3" t="e">
        <f t="shared" si="22"/>
        <v>#N/A</v>
      </c>
      <c r="S196" s="3" t="e">
        <f t="shared" si="23"/>
        <v>#N/A</v>
      </c>
      <c r="T196" s="7" t="e">
        <f t="shared" si="24"/>
        <v>#N/A</v>
      </c>
    </row>
    <row r="197" spans="9:20" ht="15" customHeight="1" x14ac:dyDescent="0.25">
      <c r="I197" s="3" t="s">
        <v>269</v>
      </c>
      <c r="J197" s="3">
        <v>581</v>
      </c>
      <c r="K197" s="3" t="s">
        <v>57</v>
      </c>
      <c r="L197" s="3" t="s">
        <v>81</v>
      </c>
      <c r="M197" s="3" t="e">
        <f t="shared" si="21"/>
        <v>#N/A</v>
      </c>
      <c r="N197" s="3" t="e">
        <f t="shared" si="22"/>
        <v>#N/A</v>
      </c>
      <c r="S197" s="3" t="e">
        <f t="shared" si="23"/>
        <v>#N/A</v>
      </c>
      <c r="T197" s="7" t="e">
        <f t="shared" si="24"/>
        <v>#N/A</v>
      </c>
    </row>
    <row r="198" spans="9:20" ht="15" customHeight="1" x14ac:dyDescent="0.25">
      <c r="I198" s="3" t="s">
        <v>178</v>
      </c>
      <c r="J198" s="3">
        <v>170</v>
      </c>
      <c r="K198" s="3" t="s">
        <v>58</v>
      </c>
      <c r="L198" s="3" t="s">
        <v>81</v>
      </c>
      <c r="M198" s="3" t="e">
        <f t="shared" si="21"/>
        <v>#N/A</v>
      </c>
      <c r="N198" s="3" t="e">
        <f t="shared" si="22"/>
        <v>#N/A</v>
      </c>
      <c r="S198" s="3" t="e">
        <f t="shared" si="23"/>
        <v>#N/A</v>
      </c>
      <c r="T198" s="7" t="e">
        <f t="shared" si="24"/>
        <v>#N/A</v>
      </c>
    </row>
    <row r="199" spans="9:20" ht="15" customHeight="1" x14ac:dyDescent="0.25">
      <c r="I199" s="3" t="s">
        <v>250</v>
      </c>
      <c r="J199" s="3">
        <v>2414907</v>
      </c>
      <c r="K199" s="3" t="s">
        <v>58</v>
      </c>
      <c r="L199" s="3" t="s">
        <v>83</v>
      </c>
      <c r="M199" s="3" t="e">
        <f t="shared" si="21"/>
        <v>#N/A</v>
      </c>
      <c r="N199" s="3" t="e">
        <f t="shared" si="22"/>
        <v>#N/A</v>
      </c>
      <c r="S199" s="3" t="e">
        <f t="shared" si="23"/>
        <v>#N/A</v>
      </c>
      <c r="T199" s="7" t="e">
        <f t="shared" si="24"/>
        <v>#N/A</v>
      </c>
    </row>
    <row r="200" spans="9:20" ht="15" customHeight="1" x14ac:dyDescent="0.25">
      <c r="I200" s="3" t="s">
        <v>4</v>
      </c>
      <c r="J200" s="3">
        <v>4849074</v>
      </c>
      <c r="K200" s="3" t="s">
        <v>57</v>
      </c>
      <c r="L200" s="3" t="s">
        <v>83</v>
      </c>
      <c r="M200" s="3" t="e">
        <f t="shared" si="21"/>
        <v>#N/A</v>
      </c>
      <c r="N200" s="3" t="e">
        <f t="shared" si="22"/>
        <v>#N/A</v>
      </c>
      <c r="S200" s="3" t="e">
        <f t="shared" si="23"/>
        <v>#N/A</v>
      </c>
      <c r="T200" s="7" t="e">
        <f t="shared" si="24"/>
        <v>#N/A</v>
      </c>
    </row>
    <row r="201" spans="9:20" ht="15" customHeight="1" x14ac:dyDescent="0.25">
      <c r="I201" s="3" t="s">
        <v>253</v>
      </c>
      <c r="J201" s="3">
        <v>2024376.0000000002</v>
      </c>
      <c r="K201" s="3" t="s">
        <v>57</v>
      </c>
      <c r="L201" s="3" t="s">
        <v>91</v>
      </c>
      <c r="M201" s="3" t="e">
        <f t="shared" si="21"/>
        <v>#N/A</v>
      </c>
      <c r="N201" s="3" t="e">
        <f t="shared" si="22"/>
        <v>#N/A</v>
      </c>
      <c r="S201" s="3" t="e">
        <f t="shared" si="23"/>
        <v>#N/A</v>
      </c>
      <c r="T201" s="7" t="e">
        <f t="shared" si="24"/>
        <v>#N/A</v>
      </c>
    </row>
    <row r="202" spans="9:20" ht="15" customHeight="1" x14ac:dyDescent="0.25">
      <c r="I202" s="3" t="s">
        <v>256</v>
      </c>
      <c r="J202" s="3">
        <v>0</v>
      </c>
      <c r="K202" s="3" t="s">
        <v>54</v>
      </c>
      <c r="L202" s="3" t="s">
        <v>86</v>
      </c>
      <c r="M202" s="3">
        <f t="shared" si="21"/>
        <v>773003</v>
      </c>
      <c r="N202" s="3">
        <f t="shared" si="22"/>
        <v>773003</v>
      </c>
      <c r="S202" s="3" t="e">
        <f t="shared" si="23"/>
        <v>#N/A</v>
      </c>
      <c r="T202" s="7" t="e">
        <f t="shared" si="24"/>
        <v>#N/A</v>
      </c>
    </row>
    <row r="203" spans="9:20" ht="15" customHeight="1" x14ac:dyDescent="0.25">
      <c r="I203" s="3" t="s">
        <v>261</v>
      </c>
      <c r="J203" s="3">
        <v>0</v>
      </c>
      <c r="K203" s="3" t="s">
        <v>30</v>
      </c>
      <c r="L203" s="3" t="s">
        <v>35</v>
      </c>
      <c r="M203" s="3" t="e">
        <f t="shared" si="21"/>
        <v>#N/A</v>
      </c>
      <c r="N203" s="3" t="e">
        <f t="shared" si="22"/>
        <v>#N/A</v>
      </c>
      <c r="S203" s="3" t="e">
        <f t="shared" si="23"/>
        <v>#N/A</v>
      </c>
      <c r="T203" s="7" t="e">
        <f t="shared" si="24"/>
        <v>#N/A</v>
      </c>
    </row>
    <row r="204" spans="9:20" ht="15" customHeight="1" x14ac:dyDescent="0.25">
      <c r="I204" s="3" t="s">
        <v>262</v>
      </c>
      <c r="J204" s="3">
        <v>0</v>
      </c>
      <c r="K204" s="3" t="s">
        <v>31</v>
      </c>
      <c r="L204" s="3" t="s">
        <v>61</v>
      </c>
      <c r="M204" s="3" t="e">
        <f t="shared" si="21"/>
        <v>#N/A</v>
      </c>
      <c r="N204" s="3" t="e">
        <f t="shared" si="22"/>
        <v>#N/A</v>
      </c>
      <c r="S204" s="3" t="e">
        <f t="shared" si="23"/>
        <v>#N/A</v>
      </c>
      <c r="T204" s="7" t="e">
        <f t="shared" si="24"/>
        <v>#N/A</v>
      </c>
    </row>
    <row r="205" spans="9:20" ht="15" customHeight="1" x14ac:dyDescent="0.25">
      <c r="I205" s="3" t="s">
        <v>264</v>
      </c>
      <c r="J205" s="3">
        <v>388043</v>
      </c>
      <c r="K205" s="3" t="s">
        <v>55</v>
      </c>
      <c r="L205" s="3" t="s">
        <v>88</v>
      </c>
      <c r="M205" s="3" t="e">
        <f t="shared" si="21"/>
        <v>#N/A</v>
      </c>
      <c r="N205" s="3" t="e">
        <f t="shared" si="22"/>
        <v>#N/A</v>
      </c>
      <c r="S205" s="3" t="e">
        <f t="shared" si="23"/>
        <v>#N/A</v>
      </c>
      <c r="T205" s="7" t="e">
        <f t="shared" si="24"/>
        <v>#N/A</v>
      </c>
    </row>
    <row r="206" spans="9:20" ht="15" customHeight="1" x14ac:dyDescent="0.25">
      <c r="I206" s="3" t="s">
        <v>266</v>
      </c>
      <c r="J206" s="3">
        <v>0</v>
      </c>
      <c r="K206" s="3" t="s">
        <v>57</v>
      </c>
      <c r="L206" s="3" t="s">
        <v>62</v>
      </c>
      <c r="M206" s="3" t="e">
        <f t="shared" si="21"/>
        <v>#N/A</v>
      </c>
      <c r="N206" s="3" t="e">
        <f t="shared" si="22"/>
        <v>#N/A</v>
      </c>
      <c r="S206" s="3" t="e">
        <f t="shared" si="23"/>
        <v>#N/A</v>
      </c>
      <c r="T206" s="7" t="e">
        <f t="shared" si="24"/>
        <v>#N/A</v>
      </c>
    </row>
    <row r="207" spans="9:20" ht="15" customHeight="1" x14ac:dyDescent="0.25">
      <c r="I207" s="3" t="s">
        <v>271</v>
      </c>
      <c r="J207" s="3">
        <v>204098</v>
      </c>
      <c r="K207" s="3" t="s">
        <v>54</v>
      </c>
      <c r="L207" s="3" t="s">
        <v>37</v>
      </c>
      <c r="M207" s="3">
        <f t="shared" si="21"/>
        <v>80427</v>
      </c>
      <c r="N207" s="3">
        <f t="shared" si="22"/>
        <v>-123671</v>
      </c>
      <c r="S207" s="3" t="e">
        <f t="shared" si="23"/>
        <v>#N/A</v>
      </c>
      <c r="T207" s="7" t="e">
        <f t="shared" si="24"/>
        <v>#N/A</v>
      </c>
    </row>
    <row r="208" spans="9:20" ht="15" customHeight="1" x14ac:dyDescent="0.25">
      <c r="I208" s="3" t="s">
        <v>275</v>
      </c>
      <c r="J208" s="3">
        <v>0</v>
      </c>
      <c r="K208" s="3" t="s">
        <v>54</v>
      </c>
      <c r="L208" s="3" t="s">
        <v>35</v>
      </c>
      <c r="M208" s="3" t="e">
        <f t="shared" si="21"/>
        <v>#N/A</v>
      </c>
      <c r="N208" s="3" t="e">
        <f t="shared" si="22"/>
        <v>#N/A</v>
      </c>
      <c r="S208" s="3" t="e">
        <f t="shared" si="23"/>
        <v>#N/A</v>
      </c>
      <c r="T208" s="7" t="e">
        <f t="shared" si="24"/>
        <v>#N/A</v>
      </c>
    </row>
    <row r="209" spans="9:20" ht="15" customHeight="1" x14ac:dyDescent="0.25">
      <c r="I209" s="3" t="s">
        <v>276</v>
      </c>
      <c r="J209" s="3">
        <v>0</v>
      </c>
      <c r="K209" s="3" t="s">
        <v>55</v>
      </c>
      <c r="L209" s="3" t="s">
        <v>81</v>
      </c>
      <c r="M209" s="3" t="e">
        <f t="shared" si="21"/>
        <v>#N/A</v>
      </c>
      <c r="N209" s="3" t="e">
        <f t="shared" si="22"/>
        <v>#N/A</v>
      </c>
      <c r="S209" s="3" t="e">
        <f t="shared" si="23"/>
        <v>#N/A</v>
      </c>
      <c r="T209" s="7" t="e">
        <f t="shared" si="24"/>
        <v>#N/A</v>
      </c>
    </row>
    <row r="210" spans="9:20" ht="15" customHeight="1" x14ac:dyDescent="0.25">
      <c r="I210" s="3" t="s">
        <v>286</v>
      </c>
      <c r="J210" s="3">
        <v>379278</v>
      </c>
      <c r="K210" s="3" t="s">
        <v>54</v>
      </c>
      <c r="L210" s="3" t="s">
        <v>83</v>
      </c>
      <c r="M210" s="3" t="e">
        <f t="shared" si="21"/>
        <v>#N/A</v>
      </c>
      <c r="N210" s="3" t="e">
        <f t="shared" si="22"/>
        <v>#N/A</v>
      </c>
      <c r="S210" s="3" t="e">
        <f t="shared" si="23"/>
        <v>#N/A</v>
      </c>
      <c r="T210" s="7" t="e">
        <f t="shared" si="24"/>
        <v>#N/A</v>
      </c>
    </row>
    <row r="211" spans="9:20" ht="15" customHeight="1" x14ac:dyDescent="0.25">
      <c r="I211" s="3" t="s">
        <v>292</v>
      </c>
      <c r="J211" s="3">
        <v>0</v>
      </c>
      <c r="L211" s="3" t="s">
        <v>89</v>
      </c>
      <c r="M211" s="3" t="e">
        <f t="shared" si="21"/>
        <v>#N/A</v>
      </c>
      <c r="N211" s="3" t="e">
        <f t="shared" si="22"/>
        <v>#N/A</v>
      </c>
      <c r="S211" s="3" t="e">
        <f t="shared" si="23"/>
        <v>#N/A</v>
      </c>
      <c r="T211" s="7" t="e">
        <f t="shared" si="24"/>
        <v>#N/A</v>
      </c>
    </row>
    <row r="212" spans="9:20" ht="15" customHeight="1" x14ac:dyDescent="0.25">
      <c r="I212" s="3" t="s">
        <v>297</v>
      </c>
      <c r="J212" s="3">
        <v>1749618</v>
      </c>
      <c r="K212" s="3" t="s">
        <v>59</v>
      </c>
      <c r="L212" s="3" t="s">
        <v>81</v>
      </c>
      <c r="M212" s="3" t="e">
        <f t="shared" si="21"/>
        <v>#N/A</v>
      </c>
      <c r="N212" s="3" t="e">
        <f t="shared" si="22"/>
        <v>#N/A</v>
      </c>
      <c r="S212" s="3" t="e">
        <f t="shared" si="23"/>
        <v>#N/A</v>
      </c>
      <c r="T212" s="7" t="e">
        <f t="shared" si="24"/>
        <v>#N/A</v>
      </c>
    </row>
    <row r="213" spans="9:20" ht="15" customHeight="1" x14ac:dyDescent="0.25">
      <c r="I213" s="3" t="s">
        <v>302</v>
      </c>
      <c r="J213" s="3">
        <v>0</v>
      </c>
      <c r="K213" s="3" t="s">
        <v>55</v>
      </c>
      <c r="L213" s="3" t="s">
        <v>81</v>
      </c>
      <c r="M213" s="3" t="e">
        <f t="shared" si="21"/>
        <v>#N/A</v>
      </c>
      <c r="N213" s="3" t="e">
        <f t="shared" si="22"/>
        <v>#N/A</v>
      </c>
      <c r="S213" s="3" t="e">
        <f t="shared" si="23"/>
        <v>#N/A</v>
      </c>
      <c r="T213" s="7" t="e">
        <f t="shared" si="24"/>
        <v>#N/A</v>
      </c>
    </row>
    <row r="214" spans="9:20" ht="15" customHeight="1" x14ac:dyDescent="0.25">
      <c r="I214" s="3" t="s">
        <v>304</v>
      </c>
      <c r="J214" s="3">
        <v>0</v>
      </c>
      <c r="K214" s="3" t="s">
        <v>31</v>
      </c>
      <c r="L214" s="3" t="s">
        <v>37</v>
      </c>
      <c r="M214" s="3">
        <f t="shared" si="21"/>
        <v>19108</v>
      </c>
      <c r="N214" s="3">
        <f t="shared" si="22"/>
        <v>19108</v>
      </c>
      <c r="S214" s="3" t="e">
        <f t="shared" si="23"/>
        <v>#N/A</v>
      </c>
      <c r="T214" s="7" t="e">
        <f t="shared" si="24"/>
        <v>#N/A</v>
      </c>
    </row>
    <row r="215" spans="9:20" ht="15" customHeight="1" x14ac:dyDescent="0.25">
      <c r="I215" s="3" t="s">
        <v>313</v>
      </c>
      <c r="J215" s="3">
        <v>0</v>
      </c>
      <c r="L215" s="3" t="s">
        <v>61</v>
      </c>
      <c r="M215" s="3" t="e">
        <f t="shared" si="21"/>
        <v>#N/A</v>
      </c>
      <c r="N215" s="3" t="e">
        <f t="shared" si="22"/>
        <v>#N/A</v>
      </c>
      <c r="S215" s="3" t="e">
        <f t="shared" si="23"/>
        <v>#N/A</v>
      </c>
      <c r="T215" s="7" t="e">
        <f t="shared" si="24"/>
        <v>#N/A</v>
      </c>
    </row>
    <row r="216" spans="9:20" ht="15" customHeight="1" x14ac:dyDescent="0.25">
      <c r="I216" s="3" t="s">
        <v>227</v>
      </c>
      <c r="J216" s="3">
        <v>22608972</v>
      </c>
      <c r="L216" s="3" t="s">
        <v>83</v>
      </c>
      <c r="M216" s="3" t="e">
        <f t="shared" si="21"/>
        <v>#N/A</v>
      </c>
      <c r="N216" s="3" t="e">
        <f t="shared" si="22"/>
        <v>#N/A</v>
      </c>
      <c r="S216" s="3" t="e">
        <f t="shared" si="23"/>
        <v>#N/A</v>
      </c>
      <c r="T216" s="7" t="e">
        <f t="shared" si="24"/>
        <v>#N/A</v>
      </c>
    </row>
    <row r="217" spans="9:20" ht="15" customHeight="1" x14ac:dyDescent="0.25">
      <c r="I217" s="3" t="s">
        <v>314</v>
      </c>
      <c r="J217" s="3">
        <v>0</v>
      </c>
      <c r="K217" s="3" t="s">
        <v>54</v>
      </c>
      <c r="L217" s="3" t="s">
        <v>87</v>
      </c>
      <c r="M217" s="3" t="e">
        <f t="shared" si="21"/>
        <v>#N/A</v>
      </c>
      <c r="N217" s="3" t="e">
        <f t="shared" si="22"/>
        <v>#N/A</v>
      </c>
      <c r="S217" s="3" t="e">
        <f t="shared" si="23"/>
        <v>#N/A</v>
      </c>
      <c r="T217" s="7" t="e">
        <f t="shared" si="24"/>
        <v>#N/A</v>
      </c>
    </row>
    <row r="218" spans="9:20" ht="15" customHeight="1" x14ac:dyDescent="0.25">
      <c r="I218" s="3" t="s">
        <v>315</v>
      </c>
      <c r="J218" s="3">
        <v>0</v>
      </c>
      <c r="L218" s="3" t="s">
        <v>85</v>
      </c>
      <c r="M218" s="3" t="e">
        <f t="shared" si="21"/>
        <v>#N/A</v>
      </c>
      <c r="N218" s="3" t="e">
        <f t="shared" si="22"/>
        <v>#N/A</v>
      </c>
      <c r="S218" s="3" t="e">
        <f t="shared" si="23"/>
        <v>#N/A</v>
      </c>
      <c r="T218" s="7" t="e">
        <f t="shared" si="24"/>
        <v>#N/A</v>
      </c>
    </row>
    <row r="219" spans="9:20" ht="15" customHeight="1" x14ac:dyDescent="0.25">
      <c r="I219" s="3" t="s">
        <v>243</v>
      </c>
      <c r="J219" s="3">
        <v>0</v>
      </c>
      <c r="K219" s="3" t="s">
        <v>55</v>
      </c>
      <c r="L219" s="3" t="s">
        <v>63</v>
      </c>
      <c r="M219" s="3" t="e">
        <f t="shared" si="21"/>
        <v>#N/A</v>
      </c>
      <c r="N219" s="3" t="e">
        <f t="shared" si="22"/>
        <v>#N/A</v>
      </c>
      <c r="S219" s="3" t="e">
        <f t="shared" si="23"/>
        <v>#N/A</v>
      </c>
      <c r="T219" s="7" t="e">
        <f t="shared" si="24"/>
        <v>#N/A</v>
      </c>
    </row>
    <row r="220" spans="9:20" ht="15" customHeight="1" x14ac:dyDescent="0.25">
      <c r="I220" s="3" t="s">
        <v>316</v>
      </c>
      <c r="J220" s="3">
        <v>0</v>
      </c>
      <c r="K220" s="3" t="s">
        <v>57</v>
      </c>
      <c r="L220" s="3" t="s">
        <v>94</v>
      </c>
      <c r="M220" s="3" t="e">
        <f t="shared" si="21"/>
        <v>#N/A</v>
      </c>
      <c r="N220" s="3" t="e">
        <f t="shared" si="22"/>
        <v>#N/A</v>
      </c>
      <c r="S220" s="3" t="e">
        <f t="shared" si="23"/>
        <v>#N/A</v>
      </c>
      <c r="T220" s="7" t="e">
        <f t="shared" si="24"/>
        <v>#N/A</v>
      </c>
    </row>
    <row r="221" spans="9:20" ht="15" customHeight="1" x14ac:dyDescent="0.25">
      <c r="I221" s="3" t="s">
        <v>317</v>
      </c>
      <c r="J221" s="3">
        <v>772479</v>
      </c>
      <c r="K221" s="3" t="s">
        <v>60</v>
      </c>
      <c r="L221" s="3" t="s">
        <v>94</v>
      </c>
      <c r="M221" s="3" t="e">
        <f t="shared" si="21"/>
        <v>#N/A</v>
      </c>
      <c r="N221" s="3" t="e">
        <f t="shared" si="22"/>
        <v>#N/A</v>
      </c>
      <c r="S221" s="3" t="e">
        <f t="shared" si="23"/>
        <v>#N/A</v>
      </c>
      <c r="T221" s="7" t="e">
        <f t="shared" si="24"/>
        <v>#N/A</v>
      </c>
    </row>
    <row r="222" spans="9:20" ht="15" customHeight="1" x14ac:dyDescent="0.25">
      <c r="I222" s="3" t="s">
        <v>318</v>
      </c>
      <c r="J222" s="3">
        <v>3245493</v>
      </c>
      <c r="K222" s="3" t="s">
        <v>450</v>
      </c>
      <c r="L222" s="3" t="s">
        <v>81</v>
      </c>
      <c r="M222" s="3" t="e">
        <f t="shared" si="21"/>
        <v>#N/A</v>
      </c>
      <c r="N222" s="3" t="e">
        <f t="shared" si="22"/>
        <v>#N/A</v>
      </c>
      <c r="S222" s="3" t="e">
        <f t="shared" si="23"/>
        <v>#N/A</v>
      </c>
      <c r="T222" s="7" t="e">
        <f t="shared" si="24"/>
        <v>#N/A</v>
      </c>
    </row>
    <row r="223" spans="9:20" ht="15" customHeight="1" x14ac:dyDescent="0.25">
      <c r="I223" s="3" t="s">
        <v>320</v>
      </c>
      <c r="J223" s="3">
        <v>0</v>
      </c>
      <c r="K223" s="3" t="s">
        <v>60</v>
      </c>
      <c r="L223" s="3" t="s">
        <v>63</v>
      </c>
      <c r="M223" s="3" t="e">
        <f t="shared" si="21"/>
        <v>#N/A</v>
      </c>
      <c r="N223" s="3" t="e">
        <f t="shared" si="22"/>
        <v>#N/A</v>
      </c>
      <c r="S223" s="3" t="e">
        <f t="shared" si="23"/>
        <v>#N/A</v>
      </c>
      <c r="T223" s="7" t="e">
        <f t="shared" si="24"/>
        <v>#N/A</v>
      </c>
    </row>
    <row r="224" spans="9:20" ht="15" customHeight="1" x14ac:dyDescent="0.25">
      <c r="I224" s="3" t="s">
        <v>321</v>
      </c>
      <c r="J224" s="3">
        <v>0</v>
      </c>
      <c r="L224" s="3" t="s">
        <v>87</v>
      </c>
      <c r="M224" s="3" t="e">
        <f t="shared" si="21"/>
        <v>#N/A</v>
      </c>
      <c r="N224" s="3" t="e">
        <f t="shared" si="22"/>
        <v>#N/A</v>
      </c>
      <c r="S224" s="3" t="e">
        <f t="shared" si="23"/>
        <v>#N/A</v>
      </c>
      <c r="T224" s="7" t="e">
        <f t="shared" si="24"/>
        <v>#N/A</v>
      </c>
    </row>
    <row r="225" spans="9:20" ht="15" customHeight="1" x14ac:dyDescent="0.25">
      <c r="I225" s="3" t="s">
        <v>322</v>
      </c>
      <c r="J225" s="3">
        <v>0</v>
      </c>
      <c r="L225" s="3" t="s">
        <v>87</v>
      </c>
      <c r="M225" s="3" t="e">
        <f t="shared" si="21"/>
        <v>#N/A</v>
      </c>
      <c r="N225" s="3" t="e">
        <f t="shared" si="22"/>
        <v>#N/A</v>
      </c>
      <c r="S225" s="3" t="e">
        <f t="shared" si="23"/>
        <v>#N/A</v>
      </c>
      <c r="T225" s="7" t="e">
        <f t="shared" si="24"/>
        <v>#N/A</v>
      </c>
    </row>
    <row r="226" spans="9:20" ht="15" customHeight="1" x14ac:dyDescent="0.25">
      <c r="I226" s="3" t="s">
        <v>324</v>
      </c>
      <c r="J226" s="3">
        <v>33000</v>
      </c>
      <c r="K226" s="3" t="s">
        <v>451</v>
      </c>
      <c r="L226" s="3" t="s">
        <v>84</v>
      </c>
      <c r="M226" s="3" t="e">
        <f t="shared" si="21"/>
        <v>#N/A</v>
      </c>
      <c r="N226" s="3" t="e">
        <f t="shared" si="22"/>
        <v>#N/A</v>
      </c>
      <c r="S226" s="3" t="e">
        <f t="shared" si="23"/>
        <v>#N/A</v>
      </c>
      <c r="T226" s="7" t="e">
        <f t="shared" si="24"/>
        <v>#N/A</v>
      </c>
    </row>
    <row r="227" spans="9:20" ht="15" customHeight="1" x14ac:dyDescent="0.25">
      <c r="I227" s="3" t="s">
        <v>325</v>
      </c>
      <c r="J227" s="3">
        <v>65000</v>
      </c>
      <c r="L227" s="3" t="s">
        <v>88</v>
      </c>
      <c r="M227" s="3" t="e">
        <f t="shared" si="21"/>
        <v>#N/A</v>
      </c>
      <c r="N227" s="3" t="e">
        <f t="shared" si="22"/>
        <v>#N/A</v>
      </c>
      <c r="S227" s="3" t="e">
        <f t="shared" si="23"/>
        <v>#N/A</v>
      </c>
      <c r="T227" s="7" t="e">
        <f t="shared" si="24"/>
        <v>#N/A</v>
      </c>
    </row>
    <row r="228" spans="9:20" ht="15" customHeight="1" x14ac:dyDescent="0.25">
      <c r="I228" s="3" t="s">
        <v>327</v>
      </c>
      <c r="J228" s="3">
        <v>0</v>
      </c>
      <c r="K228" s="3" t="s">
        <v>59</v>
      </c>
      <c r="L228" s="3" t="s">
        <v>87</v>
      </c>
      <c r="M228" s="3" t="e">
        <f t="shared" si="21"/>
        <v>#N/A</v>
      </c>
      <c r="N228" s="3" t="e">
        <f t="shared" si="22"/>
        <v>#N/A</v>
      </c>
      <c r="S228" s="3" t="e">
        <f t="shared" si="23"/>
        <v>#N/A</v>
      </c>
      <c r="T228" s="7" t="e">
        <f t="shared" si="24"/>
        <v>#N/A</v>
      </c>
    </row>
    <row r="229" spans="9:20" ht="15" customHeight="1" x14ac:dyDescent="0.25">
      <c r="I229" s="3" t="s">
        <v>245</v>
      </c>
      <c r="J229" s="3">
        <v>0</v>
      </c>
      <c r="K229" s="3" t="s">
        <v>57</v>
      </c>
      <c r="L229" s="3" t="s">
        <v>63</v>
      </c>
      <c r="M229" s="3">
        <f t="shared" si="21"/>
        <v>15192</v>
      </c>
      <c r="N229" s="3">
        <f t="shared" si="22"/>
        <v>15192</v>
      </c>
      <c r="S229" s="3" t="e">
        <f t="shared" si="23"/>
        <v>#N/A</v>
      </c>
      <c r="T229" s="7" t="e">
        <f t="shared" si="24"/>
        <v>#N/A</v>
      </c>
    </row>
    <row r="230" spans="9:20" ht="15" customHeight="1" x14ac:dyDescent="0.25">
      <c r="I230" s="3" t="s">
        <v>244</v>
      </c>
      <c r="J230" s="3">
        <v>0</v>
      </c>
      <c r="K230" s="3" t="s">
        <v>54</v>
      </c>
      <c r="L230" s="3" t="s">
        <v>63</v>
      </c>
      <c r="M230" s="3" t="e">
        <f t="shared" si="21"/>
        <v>#N/A</v>
      </c>
      <c r="N230" s="3" t="e">
        <f t="shared" si="22"/>
        <v>#N/A</v>
      </c>
      <c r="S230" s="3" t="e">
        <f t="shared" si="23"/>
        <v>#N/A</v>
      </c>
      <c r="T230" s="7" t="e">
        <f t="shared" si="24"/>
        <v>#N/A</v>
      </c>
    </row>
    <row r="231" spans="9:20" ht="15" customHeight="1" x14ac:dyDescent="0.25">
      <c r="I231" s="3" t="s">
        <v>328</v>
      </c>
      <c r="J231" s="3">
        <v>0</v>
      </c>
      <c r="K231" s="3" t="s">
        <v>30</v>
      </c>
      <c r="L231" s="3" t="s">
        <v>83</v>
      </c>
      <c r="M231" s="3" t="e">
        <f t="shared" si="21"/>
        <v>#N/A</v>
      </c>
      <c r="N231" s="3" t="e">
        <f t="shared" si="22"/>
        <v>#N/A</v>
      </c>
      <c r="S231" s="3" t="e">
        <f t="shared" si="23"/>
        <v>#N/A</v>
      </c>
      <c r="T231" s="7" t="e">
        <f t="shared" si="24"/>
        <v>#N/A</v>
      </c>
    </row>
    <row r="232" spans="9:20" ht="15" customHeight="1" x14ac:dyDescent="0.25">
      <c r="I232" s="3" t="s">
        <v>332</v>
      </c>
      <c r="J232" s="3">
        <v>0</v>
      </c>
      <c r="K232" s="3" t="s">
        <v>55</v>
      </c>
      <c r="L232" s="3" t="s">
        <v>87</v>
      </c>
      <c r="M232" s="3" t="e">
        <f t="shared" si="21"/>
        <v>#N/A</v>
      </c>
      <c r="N232" s="3" t="e">
        <f t="shared" si="22"/>
        <v>#N/A</v>
      </c>
      <c r="S232" s="3" t="e">
        <f t="shared" si="23"/>
        <v>#N/A</v>
      </c>
      <c r="T232" s="7" t="e">
        <f t="shared" si="24"/>
        <v>#N/A</v>
      </c>
    </row>
    <row r="233" spans="9:20" ht="15" customHeight="1" x14ac:dyDescent="0.25">
      <c r="I233" s="3" t="s">
        <v>334</v>
      </c>
      <c r="J233" s="3">
        <v>0</v>
      </c>
      <c r="K233" s="3" t="s">
        <v>30</v>
      </c>
      <c r="L233" s="3" t="s">
        <v>83</v>
      </c>
      <c r="M233" s="3" t="e">
        <f t="shared" si="21"/>
        <v>#N/A</v>
      </c>
      <c r="N233" s="3" t="e">
        <f t="shared" si="22"/>
        <v>#N/A</v>
      </c>
      <c r="S233" s="3" t="e">
        <f t="shared" si="23"/>
        <v>#N/A</v>
      </c>
      <c r="T233" s="7" t="e">
        <f t="shared" si="24"/>
        <v>#N/A</v>
      </c>
    </row>
    <row r="234" spans="9:20" ht="15" customHeight="1" x14ac:dyDescent="0.25">
      <c r="I234" s="3" t="s">
        <v>335</v>
      </c>
      <c r="J234" s="3">
        <v>0</v>
      </c>
      <c r="K234" s="3" t="s">
        <v>56</v>
      </c>
      <c r="L234" s="3" t="s">
        <v>81</v>
      </c>
      <c r="M234" s="3" t="e">
        <f t="shared" si="21"/>
        <v>#N/A</v>
      </c>
      <c r="N234" s="3" t="e">
        <f t="shared" si="22"/>
        <v>#N/A</v>
      </c>
      <c r="S234" s="3" t="e">
        <f t="shared" si="23"/>
        <v>#N/A</v>
      </c>
      <c r="T234" s="7" t="e">
        <f t="shared" si="24"/>
        <v>#N/A</v>
      </c>
    </row>
    <row r="235" spans="9:20" ht="15" customHeight="1" x14ac:dyDescent="0.25">
      <c r="I235" s="3" t="s">
        <v>336</v>
      </c>
      <c r="J235" s="3">
        <v>130000</v>
      </c>
      <c r="K235" s="3" t="s">
        <v>30</v>
      </c>
      <c r="L235" s="3" t="s">
        <v>88</v>
      </c>
      <c r="M235" s="3" t="e">
        <f t="shared" si="21"/>
        <v>#N/A</v>
      </c>
      <c r="N235" s="3" t="e">
        <f t="shared" si="22"/>
        <v>#N/A</v>
      </c>
      <c r="S235" s="3" t="e">
        <f t="shared" si="23"/>
        <v>#N/A</v>
      </c>
      <c r="T235" s="7" t="e">
        <f t="shared" si="24"/>
        <v>#N/A</v>
      </c>
    </row>
    <row r="236" spans="9:20" ht="15" customHeight="1" x14ac:dyDescent="0.25">
      <c r="I236" s="3" t="s">
        <v>183</v>
      </c>
      <c r="J236" s="3">
        <v>247801</v>
      </c>
      <c r="K236" s="3" t="s">
        <v>30</v>
      </c>
      <c r="L236" s="3" t="s">
        <v>81</v>
      </c>
      <c r="M236" s="3" t="e">
        <f t="shared" si="21"/>
        <v>#N/A</v>
      </c>
      <c r="N236" s="3" t="e">
        <f t="shared" si="22"/>
        <v>#N/A</v>
      </c>
      <c r="S236" s="3" t="e">
        <f t="shared" si="23"/>
        <v>#N/A</v>
      </c>
      <c r="T236" s="7" t="e">
        <f t="shared" si="24"/>
        <v>#N/A</v>
      </c>
    </row>
    <row r="237" spans="9:20" ht="15" customHeight="1" x14ac:dyDescent="0.25">
      <c r="I237" s="3" t="s">
        <v>337</v>
      </c>
      <c r="J237" s="3">
        <v>207950</v>
      </c>
      <c r="K237" s="3" t="s">
        <v>57</v>
      </c>
      <c r="L237" s="3" t="s">
        <v>83</v>
      </c>
      <c r="M237" s="3" t="e">
        <f t="shared" si="21"/>
        <v>#N/A</v>
      </c>
      <c r="N237" s="3" t="e">
        <f t="shared" si="22"/>
        <v>#N/A</v>
      </c>
      <c r="S237" s="3" t="e">
        <f t="shared" si="23"/>
        <v>#N/A</v>
      </c>
      <c r="T237" s="7" t="e">
        <f t="shared" si="24"/>
        <v>#N/A</v>
      </c>
    </row>
    <row r="238" spans="9:20" ht="15" customHeight="1" x14ac:dyDescent="0.25">
      <c r="I238" s="3" t="s">
        <v>338</v>
      </c>
      <c r="J238" s="3">
        <v>46677</v>
      </c>
      <c r="K238" s="3" t="s">
        <v>451</v>
      </c>
      <c r="L238" s="3" t="s">
        <v>81</v>
      </c>
      <c r="M238" s="3" t="e">
        <f t="shared" si="21"/>
        <v>#N/A</v>
      </c>
      <c r="N238" s="3" t="e">
        <f t="shared" si="22"/>
        <v>#N/A</v>
      </c>
      <c r="S238" s="3" t="e">
        <f t="shared" si="23"/>
        <v>#N/A</v>
      </c>
      <c r="T238" s="7" t="e">
        <f t="shared" si="24"/>
        <v>#N/A</v>
      </c>
    </row>
    <row r="239" spans="9:20" ht="15" customHeight="1" x14ac:dyDescent="0.25">
      <c r="I239" s="3" t="s">
        <v>339</v>
      </c>
      <c r="J239" s="3">
        <v>24100</v>
      </c>
      <c r="L239" s="3" t="s">
        <v>94</v>
      </c>
      <c r="M239" s="3" t="e">
        <f t="shared" si="21"/>
        <v>#N/A</v>
      </c>
      <c r="N239" s="3" t="e">
        <f t="shared" si="22"/>
        <v>#N/A</v>
      </c>
      <c r="S239" s="3" t="e">
        <f t="shared" si="23"/>
        <v>#N/A</v>
      </c>
      <c r="T239" s="7" t="e">
        <f t="shared" si="24"/>
        <v>#N/A</v>
      </c>
    </row>
    <row r="240" spans="9:20" ht="15" customHeight="1" x14ac:dyDescent="0.25">
      <c r="I240" s="3" t="s">
        <v>340</v>
      </c>
      <c r="J240" s="3">
        <v>303300</v>
      </c>
      <c r="L240" s="3" t="s">
        <v>94</v>
      </c>
      <c r="M240" s="3" t="e">
        <f t="shared" si="21"/>
        <v>#N/A</v>
      </c>
      <c r="N240" s="3" t="e">
        <f t="shared" si="22"/>
        <v>#N/A</v>
      </c>
      <c r="S240" s="3" t="e">
        <f t="shared" si="23"/>
        <v>#N/A</v>
      </c>
      <c r="T240" s="7" t="e">
        <f t="shared" si="24"/>
        <v>#N/A</v>
      </c>
    </row>
    <row r="241" spans="9:20" ht="15" customHeight="1" x14ac:dyDescent="0.25">
      <c r="I241" s="3" t="s">
        <v>113</v>
      </c>
      <c r="J241" s="3">
        <v>1734227</v>
      </c>
      <c r="K241" s="3" t="s">
        <v>54</v>
      </c>
      <c r="L241" s="3" t="s">
        <v>92</v>
      </c>
      <c r="M241" s="3" t="e">
        <f t="shared" si="21"/>
        <v>#N/A</v>
      </c>
      <c r="N241" s="3" t="e">
        <f t="shared" si="22"/>
        <v>#N/A</v>
      </c>
      <c r="S241" s="3" t="e">
        <f t="shared" si="23"/>
        <v>#N/A</v>
      </c>
      <c r="T241" s="7" t="e">
        <f t="shared" si="24"/>
        <v>#N/A</v>
      </c>
    </row>
    <row r="242" spans="9:20" ht="15" customHeight="1" x14ac:dyDescent="0.25">
      <c r="I242" s="3" t="s">
        <v>341</v>
      </c>
      <c r="J242" s="3">
        <v>315421</v>
      </c>
      <c r="K242" s="3" t="s">
        <v>55</v>
      </c>
      <c r="L242" s="3" t="s">
        <v>37</v>
      </c>
      <c r="M242" s="3" t="e">
        <f t="shared" si="21"/>
        <v>#N/A</v>
      </c>
      <c r="N242" s="3" t="e">
        <f t="shared" si="22"/>
        <v>#N/A</v>
      </c>
      <c r="S242" s="3" t="e">
        <f t="shared" si="23"/>
        <v>#N/A</v>
      </c>
      <c r="T242" s="7" t="e">
        <f t="shared" si="24"/>
        <v>#N/A</v>
      </c>
    </row>
    <row r="243" spans="9:20" ht="15" customHeight="1" x14ac:dyDescent="0.25">
      <c r="I243" s="3" t="s">
        <v>343</v>
      </c>
      <c r="J243" s="3">
        <v>45318</v>
      </c>
      <c r="L243" s="3" t="s">
        <v>88</v>
      </c>
      <c r="M243" s="3" t="e">
        <f t="shared" si="21"/>
        <v>#N/A</v>
      </c>
      <c r="N243" s="3" t="e">
        <f t="shared" si="22"/>
        <v>#N/A</v>
      </c>
      <c r="S243" s="3" t="e">
        <f t="shared" si="23"/>
        <v>#N/A</v>
      </c>
      <c r="T243" s="7" t="e">
        <f t="shared" si="24"/>
        <v>#N/A</v>
      </c>
    </row>
    <row r="244" spans="9:20" ht="15" customHeight="1" x14ac:dyDescent="0.25">
      <c r="I244" s="3" t="s">
        <v>344</v>
      </c>
      <c r="J244" s="3">
        <v>13319</v>
      </c>
      <c r="L244" s="3" t="s">
        <v>81</v>
      </c>
      <c r="M244" s="3" t="e">
        <f t="shared" si="21"/>
        <v>#N/A</v>
      </c>
      <c r="N244" s="3" t="e">
        <f t="shared" si="22"/>
        <v>#N/A</v>
      </c>
      <c r="S244" s="3" t="e">
        <f t="shared" si="23"/>
        <v>#N/A</v>
      </c>
      <c r="T244" s="7" t="e">
        <f t="shared" si="24"/>
        <v>#N/A</v>
      </c>
    </row>
    <row r="245" spans="9:20" ht="15" customHeight="1" x14ac:dyDescent="0.25">
      <c r="I245" s="3" t="s">
        <v>346</v>
      </c>
      <c r="J245" s="3">
        <v>0</v>
      </c>
      <c r="K245" s="3" t="s">
        <v>55</v>
      </c>
      <c r="L245" s="3" t="s">
        <v>81</v>
      </c>
      <c r="M245" s="3" t="e">
        <f t="shared" si="21"/>
        <v>#N/A</v>
      </c>
      <c r="N245" s="3" t="e">
        <f t="shared" si="22"/>
        <v>#N/A</v>
      </c>
      <c r="S245" s="3" t="e">
        <f t="shared" si="23"/>
        <v>#N/A</v>
      </c>
      <c r="T245" s="7" t="e">
        <f t="shared" si="24"/>
        <v>#N/A</v>
      </c>
    </row>
    <row r="246" spans="9:20" ht="15" customHeight="1" x14ac:dyDescent="0.25">
      <c r="I246" s="3" t="s">
        <v>348</v>
      </c>
      <c r="J246" s="3">
        <v>0</v>
      </c>
      <c r="L246" s="3" t="s">
        <v>87</v>
      </c>
      <c r="M246" s="3" t="e">
        <f t="shared" si="21"/>
        <v>#N/A</v>
      </c>
      <c r="N246" s="3" t="e">
        <f t="shared" si="22"/>
        <v>#N/A</v>
      </c>
      <c r="S246" s="3" t="e">
        <f t="shared" si="23"/>
        <v>#N/A</v>
      </c>
      <c r="T246" s="7" t="e">
        <f t="shared" si="24"/>
        <v>#N/A</v>
      </c>
    </row>
    <row r="247" spans="9:20" ht="15" customHeight="1" x14ac:dyDescent="0.25">
      <c r="I247" s="3" t="s">
        <v>349</v>
      </c>
      <c r="J247" s="3">
        <v>0</v>
      </c>
      <c r="K247" s="3" t="s">
        <v>55</v>
      </c>
      <c r="L247" s="3" t="s">
        <v>83</v>
      </c>
      <c r="M247" s="3" t="e">
        <f t="shared" si="21"/>
        <v>#N/A</v>
      </c>
      <c r="N247" s="3" t="e">
        <f t="shared" si="22"/>
        <v>#N/A</v>
      </c>
      <c r="S247" s="3" t="e">
        <f t="shared" si="23"/>
        <v>#N/A</v>
      </c>
      <c r="T247" s="7" t="e">
        <f t="shared" si="24"/>
        <v>#N/A</v>
      </c>
    </row>
    <row r="248" spans="9:20" ht="15" customHeight="1" x14ac:dyDescent="0.25">
      <c r="I248" s="3" t="s">
        <v>352</v>
      </c>
      <c r="J248" s="3">
        <v>0</v>
      </c>
      <c r="K248" s="3" t="s">
        <v>55</v>
      </c>
      <c r="L248" s="3" t="s">
        <v>81</v>
      </c>
      <c r="M248" s="3" t="e">
        <f t="shared" si="21"/>
        <v>#N/A</v>
      </c>
      <c r="N248" s="3" t="e">
        <f t="shared" si="22"/>
        <v>#N/A</v>
      </c>
      <c r="S248" s="3" t="e">
        <f t="shared" si="23"/>
        <v>#N/A</v>
      </c>
      <c r="T248" s="7" t="e">
        <f t="shared" si="24"/>
        <v>#N/A</v>
      </c>
    </row>
    <row r="249" spans="9:20" ht="15" customHeight="1" x14ac:dyDescent="0.25">
      <c r="I249" s="3" t="s">
        <v>353</v>
      </c>
      <c r="J249" s="3">
        <v>0</v>
      </c>
      <c r="L249" s="3" t="s">
        <v>87</v>
      </c>
      <c r="M249" s="3" t="e">
        <f t="shared" ref="M249:M312" si="25">+VLOOKUP(I249,$B$2:$C$184,2,FALSE)</f>
        <v>#N/A</v>
      </c>
      <c r="N249" s="3" t="e">
        <f t="shared" ref="N249:N312" si="26">+M249-J249</f>
        <v>#N/A</v>
      </c>
      <c r="S249" s="3" t="e">
        <f t="shared" si="23"/>
        <v>#N/A</v>
      </c>
      <c r="T249" s="7" t="e">
        <f t="shared" si="24"/>
        <v>#N/A</v>
      </c>
    </row>
    <row r="250" spans="9:20" ht="15" customHeight="1" x14ac:dyDescent="0.25">
      <c r="I250" s="3" t="s">
        <v>354</v>
      </c>
      <c r="J250" s="3">
        <v>0</v>
      </c>
      <c r="K250" s="3" t="s">
        <v>30</v>
      </c>
      <c r="L250" s="3" t="s">
        <v>137</v>
      </c>
      <c r="M250" s="3" t="e">
        <f t="shared" si="25"/>
        <v>#N/A</v>
      </c>
      <c r="N250" s="3" t="e">
        <f t="shared" si="26"/>
        <v>#N/A</v>
      </c>
      <c r="S250" s="3" t="e">
        <f t="shared" si="23"/>
        <v>#N/A</v>
      </c>
      <c r="T250" s="7" t="e">
        <f t="shared" si="24"/>
        <v>#N/A</v>
      </c>
    </row>
    <row r="251" spans="9:20" ht="15" customHeight="1" x14ac:dyDescent="0.25">
      <c r="I251" s="3" t="s">
        <v>356</v>
      </c>
      <c r="J251" s="3">
        <v>0</v>
      </c>
      <c r="K251" s="3" t="s">
        <v>54</v>
      </c>
      <c r="L251" s="3" t="s">
        <v>87</v>
      </c>
      <c r="M251" s="3" t="e">
        <f t="shared" si="25"/>
        <v>#N/A</v>
      </c>
      <c r="N251" s="3" t="e">
        <f t="shared" si="26"/>
        <v>#N/A</v>
      </c>
      <c r="S251" s="3" t="e">
        <f t="shared" si="23"/>
        <v>#N/A</v>
      </c>
      <c r="T251" s="7" t="e">
        <f t="shared" si="24"/>
        <v>#N/A</v>
      </c>
    </row>
    <row r="252" spans="9:20" ht="15" customHeight="1" x14ac:dyDescent="0.25">
      <c r="I252" s="3" t="s">
        <v>357</v>
      </c>
      <c r="J252" s="3">
        <v>0</v>
      </c>
      <c r="L252" s="3" t="s">
        <v>87</v>
      </c>
      <c r="M252" s="3" t="e">
        <f t="shared" si="25"/>
        <v>#N/A</v>
      </c>
      <c r="N252" s="3" t="e">
        <f t="shared" si="26"/>
        <v>#N/A</v>
      </c>
      <c r="S252" s="3" t="e">
        <f t="shared" si="23"/>
        <v>#N/A</v>
      </c>
      <c r="T252" s="7" t="e">
        <f t="shared" si="24"/>
        <v>#N/A</v>
      </c>
    </row>
    <row r="253" spans="9:20" ht="15" customHeight="1" x14ac:dyDescent="0.25">
      <c r="I253" s="3" t="s">
        <v>362</v>
      </c>
      <c r="J253" s="3">
        <v>0</v>
      </c>
      <c r="K253" s="3" t="s">
        <v>57</v>
      </c>
      <c r="L253" s="3" t="s">
        <v>85</v>
      </c>
      <c r="M253" s="3" t="e">
        <f t="shared" si="25"/>
        <v>#N/A</v>
      </c>
      <c r="N253" s="3" t="e">
        <f t="shared" si="26"/>
        <v>#N/A</v>
      </c>
      <c r="S253" s="3" t="e">
        <f t="shared" si="23"/>
        <v>#N/A</v>
      </c>
      <c r="T253" s="7" t="e">
        <f t="shared" si="24"/>
        <v>#N/A</v>
      </c>
    </row>
    <row r="254" spans="9:20" ht="15" customHeight="1" x14ac:dyDescent="0.25">
      <c r="I254" s="3" t="s">
        <v>363</v>
      </c>
      <c r="J254" s="3">
        <v>0</v>
      </c>
      <c r="K254" s="3" t="s">
        <v>30</v>
      </c>
      <c r="L254" s="3" t="s">
        <v>85</v>
      </c>
      <c r="M254" s="3" t="e">
        <f t="shared" si="25"/>
        <v>#N/A</v>
      </c>
      <c r="N254" s="3" t="e">
        <f t="shared" si="26"/>
        <v>#N/A</v>
      </c>
      <c r="S254" s="3" t="e">
        <f t="shared" si="23"/>
        <v>#N/A</v>
      </c>
      <c r="T254" s="7" t="e">
        <f t="shared" si="24"/>
        <v>#N/A</v>
      </c>
    </row>
    <row r="255" spans="9:20" ht="15" customHeight="1" x14ac:dyDescent="0.25">
      <c r="I255" s="3" t="s">
        <v>369</v>
      </c>
      <c r="J255" s="3">
        <v>0</v>
      </c>
      <c r="K255" s="3" t="s">
        <v>450</v>
      </c>
      <c r="L255" s="3" t="s">
        <v>81</v>
      </c>
      <c r="M255" s="3" t="e">
        <f t="shared" si="25"/>
        <v>#N/A</v>
      </c>
      <c r="N255" s="3" t="e">
        <f t="shared" si="26"/>
        <v>#N/A</v>
      </c>
      <c r="S255" s="3" t="e">
        <f t="shared" si="23"/>
        <v>#N/A</v>
      </c>
      <c r="T255" s="7" t="e">
        <f t="shared" si="24"/>
        <v>#N/A</v>
      </c>
    </row>
    <row r="256" spans="9:20" ht="15" customHeight="1" x14ac:dyDescent="0.25">
      <c r="I256" s="3" t="s">
        <v>370</v>
      </c>
      <c r="J256" s="3">
        <v>0</v>
      </c>
      <c r="K256" s="3" t="s">
        <v>54</v>
      </c>
      <c r="L256" s="3" t="s">
        <v>87</v>
      </c>
      <c r="M256" s="3" t="e">
        <f t="shared" si="25"/>
        <v>#N/A</v>
      </c>
      <c r="N256" s="3" t="e">
        <f t="shared" si="26"/>
        <v>#N/A</v>
      </c>
      <c r="S256" s="3" t="e">
        <f t="shared" si="23"/>
        <v>#N/A</v>
      </c>
      <c r="T256" s="7" t="e">
        <f t="shared" si="24"/>
        <v>#N/A</v>
      </c>
    </row>
    <row r="257" spans="9:20" ht="15" customHeight="1" x14ac:dyDescent="0.25">
      <c r="I257" s="3" t="s">
        <v>372</v>
      </c>
      <c r="J257" s="3">
        <v>0</v>
      </c>
      <c r="K257" s="3" t="s">
        <v>54</v>
      </c>
      <c r="L257" s="3" t="s">
        <v>37</v>
      </c>
      <c r="M257" s="3" t="e">
        <f t="shared" si="25"/>
        <v>#N/A</v>
      </c>
      <c r="N257" s="3" t="e">
        <f t="shared" si="26"/>
        <v>#N/A</v>
      </c>
      <c r="S257" s="3" t="e">
        <f t="shared" si="23"/>
        <v>#N/A</v>
      </c>
      <c r="T257" s="7" t="e">
        <f t="shared" si="24"/>
        <v>#N/A</v>
      </c>
    </row>
    <row r="258" spans="9:20" ht="15" customHeight="1" x14ac:dyDescent="0.25">
      <c r="I258" s="3" t="s">
        <v>373</v>
      </c>
      <c r="J258" s="3">
        <v>0</v>
      </c>
      <c r="K258" s="3" t="s">
        <v>55</v>
      </c>
      <c r="L258" s="3" t="s">
        <v>81</v>
      </c>
      <c r="M258" s="3" t="e">
        <f t="shared" si="25"/>
        <v>#N/A</v>
      </c>
      <c r="N258" s="3" t="e">
        <f t="shared" si="26"/>
        <v>#N/A</v>
      </c>
      <c r="S258" s="3" t="e">
        <f t="shared" si="23"/>
        <v>#N/A</v>
      </c>
      <c r="T258" s="7" t="e">
        <f t="shared" si="24"/>
        <v>#N/A</v>
      </c>
    </row>
    <row r="259" spans="9:20" ht="15" customHeight="1" x14ac:dyDescent="0.25">
      <c r="I259" s="3" t="s">
        <v>374</v>
      </c>
      <c r="J259" s="3">
        <v>0</v>
      </c>
      <c r="K259" s="3" t="s">
        <v>54</v>
      </c>
      <c r="L259" s="3" t="s">
        <v>83</v>
      </c>
      <c r="M259" s="3" t="e">
        <f t="shared" si="25"/>
        <v>#N/A</v>
      </c>
      <c r="N259" s="3" t="e">
        <f t="shared" si="26"/>
        <v>#N/A</v>
      </c>
      <c r="S259" s="3" t="e">
        <f t="shared" ref="S259:S322" si="27">+VLOOKUP(O259,$I$2:$J$370,2,FALSE)</f>
        <v>#N/A</v>
      </c>
      <c r="T259" s="7" t="e">
        <f t="shared" ref="T259:T322" si="28">+Q259-S259</f>
        <v>#N/A</v>
      </c>
    </row>
    <row r="260" spans="9:20" ht="15" customHeight="1" x14ac:dyDescent="0.25">
      <c r="I260" s="3" t="s">
        <v>375</v>
      </c>
      <c r="J260" s="3">
        <v>0</v>
      </c>
      <c r="K260" s="3" t="s">
        <v>57</v>
      </c>
      <c r="L260" s="3" t="s">
        <v>89</v>
      </c>
      <c r="M260" s="3" t="e">
        <f t="shared" si="25"/>
        <v>#N/A</v>
      </c>
      <c r="N260" s="3" t="e">
        <f t="shared" si="26"/>
        <v>#N/A</v>
      </c>
      <c r="S260" s="3" t="e">
        <f t="shared" si="27"/>
        <v>#N/A</v>
      </c>
      <c r="T260" s="7" t="e">
        <f t="shared" si="28"/>
        <v>#N/A</v>
      </c>
    </row>
    <row r="261" spans="9:20" ht="15" customHeight="1" x14ac:dyDescent="0.25">
      <c r="I261" s="3" t="s">
        <v>376</v>
      </c>
      <c r="J261" s="3">
        <v>0</v>
      </c>
      <c r="K261" s="3" t="s">
        <v>54</v>
      </c>
      <c r="L261" s="3" t="s">
        <v>88</v>
      </c>
      <c r="M261" s="3" t="e">
        <f t="shared" si="25"/>
        <v>#N/A</v>
      </c>
      <c r="N261" s="3" t="e">
        <f t="shared" si="26"/>
        <v>#N/A</v>
      </c>
      <c r="S261" s="3" t="e">
        <f t="shared" si="27"/>
        <v>#N/A</v>
      </c>
      <c r="T261" s="7" t="e">
        <f t="shared" si="28"/>
        <v>#N/A</v>
      </c>
    </row>
    <row r="262" spans="9:20" ht="15" customHeight="1" x14ac:dyDescent="0.25">
      <c r="I262" s="3" t="s">
        <v>377</v>
      </c>
      <c r="J262" s="3">
        <v>0</v>
      </c>
      <c r="L262" s="3" t="s">
        <v>37</v>
      </c>
      <c r="M262" s="3" t="e">
        <f t="shared" si="25"/>
        <v>#N/A</v>
      </c>
      <c r="N262" s="3" t="e">
        <f t="shared" si="26"/>
        <v>#N/A</v>
      </c>
      <c r="S262" s="3" t="e">
        <f t="shared" si="27"/>
        <v>#N/A</v>
      </c>
      <c r="T262" s="7" t="e">
        <f t="shared" si="28"/>
        <v>#N/A</v>
      </c>
    </row>
    <row r="263" spans="9:20" ht="15" customHeight="1" x14ac:dyDescent="0.25">
      <c r="I263" s="3" t="s">
        <v>381</v>
      </c>
      <c r="J263" s="3">
        <v>0</v>
      </c>
      <c r="L263" s="3" t="s">
        <v>88</v>
      </c>
      <c r="M263" s="3" t="e">
        <f t="shared" si="25"/>
        <v>#N/A</v>
      </c>
      <c r="N263" s="3" t="e">
        <f t="shared" si="26"/>
        <v>#N/A</v>
      </c>
      <c r="S263" s="3" t="e">
        <f t="shared" si="27"/>
        <v>#N/A</v>
      </c>
      <c r="T263" s="7" t="e">
        <f t="shared" si="28"/>
        <v>#N/A</v>
      </c>
    </row>
    <row r="264" spans="9:20" ht="15" customHeight="1" x14ac:dyDescent="0.25">
      <c r="I264" s="3" t="s">
        <v>382</v>
      </c>
      <c r="J264" s="3">
        <v>0</v>
      </c>
      <c r="L264" s="3" t="s">
        <v>88</v>
      </c>
      <c r="M264" s="3" t="e">
        <f t="shared" si="25"/>
        <v>#N/A</v>
      </c>
      <c r="N264" s="3" t="e">
        <f t="shared" si="26"/>
        <v>#N/A</v>
      </c>
      <c r="S264" s="3" t="e">
        <f t="shared" si="27"/>
        <v>#N/A</v>
      </c>
      <c r="T264" s="7" t="e">
        <f t="shared" si="28"/>
        <v>#N/A</v>
      </c>
    </row>
    <row r="265" spans="9:20" ht="15" customHeight="1" x14ac:dyDescent="0.25">
      <c r="I265" s="3" t="s">
        <v>387</v>
      </c>
      <c r="J265" s="3">
        <v>0</v>
      </c>
      <c r="K265" s="3" t="s">
        <v>31</v>
      </c>
      <c r="L265" s="3" t="s">
        <v>81</v>
      </c>
      <c r="M265" s="3" t="e">
        <f t="shared" si="25"/>
        <v>#N/A</v>
      </c>
      <c r="N265" s="3" t="e">
        <f t="shared" si="26"/>
        <v>#N/A</v>
      </c>
      <c r="S265" s="3" t="e">
        <f t="shared" si="27"/>
        <v>#N/A</v>
      </c>
      <c r="T265" s="7" t="e">
        <f t="shared" si="28"/>
        <v>#N/A</v>
      </c>
    </row>
    <row r="266" spans="9:20" ht="15" customHeight="1" x14ac:dyDescent="0.25">
      <c r="I266" s="3" t="s">
        <v>389</v>
      </c>
      <c r="J266" s="3">
        <v>0</v>
      </c>
      <c r="L266" s="3" t="s">
        <v>92</v>
      </c>
      <c r="M266" s="3" t="e">
        <f t="shared" si="25"/>
        <v>#N/A</v>
      </c>
      <c r="N266" s="3" t="e">
        <f t="shared" si="26"/>
        <v>#N/A</v>
      </c>
      <c r="S266" s="3" t="e">
        <f t="shared" si="27"/>
        <v>#N/A</v>
      </c>
      <c r="T266" s="7" t="e">
        <f t="shared" si="28"/>
        <v>#N/A</v>
      </c>
    </row>
    <row r="267" spans="9:20" ht="15" customHeight="1" x14ac:dyDescent="0.25">
      <c r="I267" s="3" t="s">
        <v>391</v>
      </c>
      <c r="J267" s="3">
        <v>0</v>
      </c>
      <c r="L267" s="3" t="s">
        <v>81</v>
      </c>
      <c r="M267" s="3" t="e">
        <f t="shared" si="25"/>
        <v>#N/A</v>
      </c>
      <c r="N267" s="3" t="e">
        <f t="shared" si="26"/>
        <v>#N/A</v>
      </c>
      <c r="S267" s="3" t="e">
        <f t="shared" si="27"/>
        <v>#N/A</v>
      </c>
      <c r="T267" s="7" t="e">
        <f t="shared" si="28"/>
        <v>#N/A</v>
      </c>
    </row>
    <row r="268" spans="9:20" ht="15" customHeight="1" x14ac:dyDescent="0.25">
      <c r="I268" s="3" t="s">
        <v>392</v>
      </c>
      <c r="J268" s="3">
        <v>0</v>
      </c>
      <c r="K268" s="3" t="s">
        <v>57</v>
      </c>
      <c r="L268" s="3" t="s">
        <v>88</v>
      </c>
      <c r="M268" s="3" t="e">
        <f t="shared" si="25"/>
        <v>#N/A</v>
      </c>
      <c r="N268" s="3" t="e">
        <f t="shared" si="26"/>
        <v>#N/A</v>
      </c>
      <c r="S268" s="3" t="e">
        <f t="shared" si="27"/>
        <v>#N/A</v>
      </c>
      <c r="T268" s="7" t="e">
        <f t="shared" si="28"/>
        <v>#N/A</v>
      </c>
    </row>
    <row r="269" spans="9:20" ht="15" customHeight="1" x14ac:dyDescent="0.25">
      <c r="I269" s="3" t="s">
        <v>393</v>
      </c>
      <c r="J269" s="3">
        <v>0</v>
      </c>
      <c r="K269" s="3" t="s">
        <v>30</v>
      </c>
      <c r="L269" s="3" t="s">
        <v>83</v>
      </c>
      <c r="M269" s="3" t="e">
        <f t="shared" si="25"/>
        <v>#N/A</v>
      </c>
      <c r="N269" s="3" t="e">
        <f t="shared" si="26"/>
        <v>#N/A</v>
      </c>
      <c r="S269" s="3" t="e">
        <f t="shared" si="27"/>
        <v>#N/A</v>
      </c>
      <c r="T269" s="7" t="e">
        <f t="shared" si="28"/>
        <v>#N/A</v>
      </c>
    </row>
    <row r="270" spans="9:20" ht="15" customHeight="1" x14ac:dyDescent="0.25">
      <c r="I270" s="3" t="s">
        <v>398</v>
      </c>
      <c r="J270" s="3">
        <v>0</v>
      </c>
      <c r="K270" s="3" t="s">
        <v>58</v>
      </c>
      <c r="L270" s="3" t="s">
        <v>87</v>
      </c>
      <c r="M270" s="3" t="e">
        <f t="shared" si="25"/>
        <v>#N/A</v>
      </c>
      <c r="N270" s="3" t="e">
        <f t="shared" si="26"/>
        <v>#N/A</v>
      </c>
      <c r="S270" s="3" t="e">
        <f t="shared" si="27"/>
        <v>#N/A</v>
      </c>
      <c r="T270" s="7" t="e">
        <f t="shared" si="28"/>
        <v>#N/A</v>
      </c>
    </row>
    <row r="271" spans="9:20" ht="15" customHeight="1" x14ac:dyDescent="0.25">
      <c r="I271" s="3" t="s">
        <v>402</v>
      </c>
      <c r="J271" s="3">
        <v>0</v>
      </c>
      <c r="K271" s="3" t="s">
        <v>55</v>
      </c>
      <c r="L271" s="3" t="s">
        <v>81</v>
      </c>
      <c r="M271" s="3" t="e">
        <f t="shared" si="25"/>
        <v>#N/A</v>
      </c>
      <c r="N271" s="3" t="e">
        <f t="shared" si="26"/>
        <v>#N/A</v>
      </c>
      <c r="S271" s="3" t="e">
        <f t="shared" si="27"/>
        <v>#N/A</v>
      </c>
      <c r="T271" s="7" t="e">
        <f t="shared" si="28"/>
        <v>#N/A</v>
      </c>
    </row>
    <row r="272" spans="9:20" ht="15" customHeight="1" x14ac:dyDescent="0.25">
      <c r="I272" s="3" t="s">
        <v>406</v>
      </c>
      <c r="J272" s="3">
        <v>0</v>
      </c>
      <c r="K272" s="3" t="s">
        <v>54</v>
      </c>
      <c r="L272" s="3" t="s">
        <v>84</v>
      </c>
      <c r="M272" s="3" t="e">
        <f t="shared" si="25"/>
        <v>#N/A</v>
      </c>
      <c r="N272" s="3" t="e">
        <f t="shared" si="26"/>
        <v>#N/A</v>
      </c>
      <c r="S272" s="3" t="e">
        <f t="shared" si="27"/>
        <v>#N/A</v>
      </c>
      <c r="T272" s="7" t="e">
        <f t="shared" si="28"/>
        <v>#N/A</v>
      </c>
    </row>
    <row r="273" spans="9:20" ht="15" customHeight="1" x14ac:dyDescent="0.25">
      <c r="I273" s="3" t="s">
        <v>415</v>
      </c>
      <c r="J273" s="3">
        <v>0</v>
      </c>
      <c r="K273" s="3" t="s">
        <v>59</v>
      </c>
      <c r="L273" s="3" t="s">
        <v>87</v>
      </c>
      <c r="M273" s="3" t="e">
        <f t="shared" si="25"/>
        <v>#N/A</v>
      </c>
      <c r="N273" s="3" t="e">
        <f t="shared" si="26"/>
        <v>#N/A</v>
      </c>
      <c r="S273" s="3" t="e">
        <f t="shared" si="27"/>
        <v>#N/A</v>
      </c>
      <c r="T273" s="7" t="e">
        <f t="shared" si="28"/>
        <v>#N/A</v>
      </c>
    </row>
    <row r="274" spans="9:20" ht="15" customHeight="1" x14ac:dyDescent="0.25">
      <c r="I274" s="3" t="s">
        <v>416</v>
      </c>
      <c r="J274" s="3">
        <v>0</v>
      </c>
      <c r="L274" s="3" t="s">
        <v>37</v>
      </c>
      <c r="M274" s="3" t="e">
        <f t="shared" si="25"/>
        <v>#N/A</v>
      </c>
      <c r="N274" s="3" t="e">
        <f t="shared" si="26"/>
        <v>#N/A</v>
      </c>
      <c r="S274" s="3" t="e">
        <f t="shared" si="27"/>
        <v>#N/A</v>
      </c>
      <c r="T274" s="7" t="e">
        <f t="shared" si="28"/>
        <v>#N/A</v>
      </c>
    </row>
    <row r="275" spans="9:20" ht="15" customHeight="1" x14ac:dyDescent="0.25">
      <c r="I275" s="3" t="s">
        <v>417</v>
      </c>
      <c r="J275" s="3">
        <v>0</v>
      </c>
      <c r="L275" s="3" t="s">
        <v>83</v>
      </c>
      <c r="M275" s="3" t="e">
        <f t="shared" si="25"/>
        <v>#N/A</v>
      </c>
      <c r="N275" s="3" t="e">
        <f t="shared" si="26"/>
        <v>#N/A</v>
      </c>
      <c r="S275" s="3" t="e">
        <f t="shared" si="27"/>
        <v>#N/A</v>
      </c>
      <c r="T275" s="7" t="e">
        <f t="shared" si="28"/>
        <v>#N/A</v>
      </c>
    </row>
    <row r="276" spans="9:20" ht="15" customHeight="1" x14ac:dyDescent="0.25">
      <c r="I276" s="3" t="s">
        <v>419</v>
      </c>
      <c r="J276" s="3">
        <v>0</v>
      </c>
      <c r="K276" s="3" t="s">
        <v>54</v>
      </c>
      <c r="L276" s="3" t="s">
        <v>83</v>
      </c>
      <c r="M276" s="3" t="e">
        <f t="shared" si="25"/>
        <v>#N/A</v>
      </c>
      <c r="N276" s="3" t="e">
        <f t="shared" si="26"/>
        <v>#N/A</v>
      </c>
      <c r="S276" s="3" t="e">
        <f t="shared" si="27"/>
        <v>#N/A</v>
      </c>
      <c r="T276" s="7" t="e">
        <f t="shared" si="28"/>
        <v>#N/A</v>
      </c>
    </row>
    <row r="277" spans="9:20" ht="15" customHeight="1" x14ac:dyDescent="0.25">
      <c r="I277" s="3" t="s">
        <v>421</v>
      </c>
      <c r="J277" s="3">
        <v>0</v>
      </c>
      <c r="K277" s="3" t="s">
        <v>54</v>
      </c>
      <c r="L277" s="3" t="s">
        <v>83</v>
      </c>
      <c r="M277" s="3" t="e">
        <f t="shared" si="25"/>
        <v>#N/A</v>
      </c>
      <c r="N277" s="3" t="e">
        <f t="shared" si="26"/>
        <v>#N/A</v>
      </c>
      <c r="S277" s="3" t="e">
        <f t="shared" si="27"/>
        <v>#N/A</v>
      </c>
      <c r="T277" s="7" t="e">
        <f t="shared" si="28"/>
        <v>#N/A</v>
      </c>
    </row>
    <row r="278" spans="9:20" ht="15" customHeight="1" x14ac:dyDescent="0.25">
      <c r="I278" s="3" t="s">
        <v>422</v>
      </c>
      <c r="J278" s="3">
        <v>0</v>
      </c>
      <c r="K278" s="3" t="s">
        <v>54</v>
      </c>
      <c r="L278" s="3" t="s">
        <v>92</v>
      </c>
      <c r="M278" s="3" t="e">
        <f t="shared" si="25"/>
        <v>#N/A</v>
      </c>
      <c r="N278" s="3" t="e">
        <f t="shared" si="26"/>
        <v>#N/A</v>
      </c>
      <c r="S278" s="3" t="e">
        <f t="shared" si="27"/>
        <v>#N/A</v>
      </c>
      <c r="T278" s="7" t="e">
        <f t="shared" si="28"/>
        <v>#N/A</v>
      </c>
    </row>
    <row r="279" spans="9:20" ht="15" customHeight="1" x14ac:dyDescent="0.25">
      <c r="I279" s="3" t="s">
        <v>425</v>
      </c>
      <c r="J279" s="3">
        <v>0</v>
      </c>
      <c r="K279" s="3" t="s">
        <v>450</v>
      </c>
      <c r="L279" s="3" t="s">
        <v>88</v>
      </c>
      <c r="M279" s="3" t="e">
        <f t="shared" si="25"/>
        <v>#N/A</v>
      </c>
      <c r="N279" s="3" t="e">
        <f t="shared" si="26"/>
        <v>#N/A</v>
      </c>
      <c r="S279" s="3" t="e">
        <f t="shared" si="27"/>
        <v>#N/A</v>
      </c>
      <c r="T279" s="7" t="e">
        <f t="shared" si="28"/>
        <v>#N/A</v>
      </c>
    </row>
    <row r="280" spans="9:20" ht="15" customHeight="1" x14ac:dyDescent="0.25">
      <c r="I280" s="3" t="s">
        <v>428</v>
      </c>
      <c r="J280" s="3">
        <v>0</v>
      </c>
      <c r="L280" s="3" t="s">
        <v>37</v>
      </c>
      <c r="M280" s="3" t="e">
        <f t="shared" si="25"/>
        <v>#N/A</v>
      </c>
      <c r="N280" s="3" t="e">
        <f t="shared" si="26"/>
        <v>#N/A</v>
      </c>
      <c r="S280" s="3" t="e">
        <f t="shared" si="27"/>
        <v>#N/A</v>
      </c>
      <c r="T280" s="7" t="e">
        <f t="shared" si="28"/>
        <v>#N/A</v>
      </c>
    </row>
    <row r="281" spans="9:20" ht="15" customHeight="1" x14ac:dyDescent="0.25">
      <c r="I281" s="3" t="s">
        <v>432</v>
      </c>
      <c r="J281" s="3">
        <v>0</v>
      </c>
      <c r="L281" s="3" t="s">
        <v>35</v>
      </c>
      <c r="M281" s="3" t="e">
        <f t="shared" si="25"/>
        <v>#N/A</v>
      </c>
      <c r="N281" s="3" t="e">
        <f t="shared" si="26"/>
        <v>#N/A</v>
      </c>
      <c r="S281" s="3" t="e">
        <f t="shared" si="27"/>
        <v>#N/A</v>
      </c>
      <c r="T281" s="7" t="e">
        <f t="shared" si="28"/>
        <v>#N/A</v>
      </c>
    </row>
    <row r="282" spans="9:20" ht="15" customHeight="1" x14ac:dyDescent="0.25">
      <c r="I282" s="3" t="s">
        <v>436</v>
      </c>
      <c r="J282" s="3">
        <v>0</v>
      </c>
      <c r="L282" s="3" t="s">
        <v>88</v>
      </c>
      <c r="M282" s="3" t="e">
        <f t="shared" si="25"/>
        <v>#N/A</v>
      </c>
      <c r="N282" s="3" t="e">
        <f t="shared" si="26"/>
        <v>#N/A</v>
      </c>
      <c r="S282" s="3" t="e">
        <f t="shared" si="27"/>
        <v>#N/A</v>
      </c>
      <c r="T282" s="7" t="e">
        <f t="shared" si="28"/>
        <v>#N/A</v>
      </c>
    </row>
    <row r="283" spans="9:20" ht="15" customHeight="1" x14ac:dyDescent="0.25">
      <c r="I283" s="3" t="s">
        <v>437</v>
      </c>
      <c r="J283" s="3">
        <v>0</v>
      </c>
      <c r="K283" s="3" t="s">
        <v>57</v>
      </c>
      <c r="L283" s="3" t="s">
        <v>81</v>
      </c>
      <c r="M283" s="3" t="e">
        <f t="shared" si="25"/>
        <v>#N/A</v>
      </c>
      <c r="N283" s="3" t="e">
        <f t="shared" si="26"/>
        <v>#N/A</v>
      </c>
      <c r="S283" s="3" t="e">
        <f t="shared" si="27"/>
        <v>#N/A</v>
      </c>
      <c r="T283" s="7" t="e">
        <f t="shared" si="28"/>
        <v>#N/A</v>
      </c>
    </row>
    <row r="284" spans="9:20" ht="15" customHeight="1" x14ac:dyDescent="0.25">
      <c r="I284" s="3" t="s">
        <v>252</v>
      </c>
      <c r="J284" s="3">
        <v>0</v>
      </c>
      <c r="K284" s="3" t="s">
        <v>30</v>
      </c>
      <c r="L284" s="3" t="s">
        <v>81</v>
      </c>
      <c r="M284" s="3" t="e">
        <f t="shared" si="25"/>
        <v>#N/A</v>
      </c>
      <c r="N284" s="3" t="e">
        <f t="shared" si="26"/>
        <v>#N/A</v>
      </c>
      <c r="S284" s="3" t="e">
        <f t="shared" si="27"/>
        <v>#N/A</v>
      </c>
      <c r="T284" s="7" t="e">
        <f t="shared" si="28"/>
        <v>#N/A</v>
      </c>
    </row>
    <row r="285" spans="9:20" ht="15" customHeight="1" x14ac:dyDescent="0.25">
      <c r="I285" s="3" t="s">
        <v>255</v>
      </c>
      <c r="J285" s="3">
        <v>0</v>
      </c>
      <c r="L285" s="3" t="s">
        <v>62</v>
      </c>
      <c r="M285" s="3" t="e">
        <f t="shared" si="25"/>
        <v>#N/A</v>
      </c>
      <c r="N285" s="3" t="e">
        <f t="shared" si="26"/>
        <v>#N/A</v>
      </c>
      <c r="S285" s="3" t="e">
        <f t="shared" si="27"/>
        <v>#N/A</v>
      </c>
      <c r="T285" s="7" t="e">
        <f t="shared" si="28"/>
        <v>#N/A</v>
      </c>
    </row>
    <row r="286" spans="9:20" ht="15" customHeight="1" x14ac:dyDescent="0.25">
      <c r="I286" s="3" t="s">
        <v>260</v>
      </c>
      <c r="J286" s="3">
        <v>0</v>
      </c>
      <c r="L286" s="3" t="s">
        <v>81</v>
      </c>
      <c r="M286" s="3" t="e">
        <f t="shared" si="25"/>
        <v>#N/A</v>
      </c>
      <c r="N286" s="3" t="e">
        <f t="shared" si="26"/>
        <v>#N/A</v>
      </c>
      <c r="S286" s="3" t="e">
        <f t="shared" si="27"/>
        <v>#N/A</v>
      </c>
      <c r="T286" s="7" t="e">
        <f t="shared" si="28"/>
        <v>#N/A</v>
      </c>
    </row>
    <row r="287" spans="9:20" ht="15" customHeight="1" x14ac:dyDescent="0.25">
      <c r="I287" s="3" t="s">
        <v>263</v>
      </c>
      <c r="J287" s="3">
        <v>0</v>
      </c>
      <c r="L287" s="3" t="s">
        <v>87</v>
      </c>
      <c r="M287" s="3">
        <f t="shared" si="25"/>
        <v>409956</v>
      </c>
      <c r="N287" s="3">
        <f t="shared" si="26"/>
        <v>409956</v>
      </c>
      <c r="S287" s="3" t="e">
        <f t="shared" si="27"/>
        <v>#N/A</v>
      </c>
      <c r="T287" s="7" t="e">
        <f t="shared" si="28"/>
        <v>#N/A</v>
      </c>
    </row>
    <row r="288" spans="9:20" ht="15" customHeight="1" x14ac:dyDescent="0.25">
      <c r="I288" s="3" t="s">
        <v>265</v>
      </c>
      <c r="J288" s="3">
        <v>0</v>
      </c>
      <c r="K288" s="3" t="s">
        <v>60</v>
      </c>
      <c r="L288" s="3" t="s">
        <v>88</v>
      </c>
      <c r="M288" s="3">
        <f t="shared" si="25"/>
        <v>32762</v>
      </c>
      <c r="N288" s="3">
        <f t="shared" si="26"/>
        <v>32762</v>
      </c>
      <c r="S288" s="3" t="e">
        <f t="shared" si="27"/>
        <v>#N/A</v>
      </c>
      <c r="T288" s="7" t="e">
        <f t="shared" si="28"/>
        <v>#N/A</v>
      </c>
    </row>
    <row r="289" spans="9:20" ht="15" customHeight="1" x14ac:dyDescent="0.25">
      <c r="I289" s="3" t="s">
        <v>268</v>
      </c>
      <c r="J289" s="3">
        <v>0</v>
      </c>
      <c r="K289" s="3" t="s">
        <v>30</v>
      </c>
      <c r="L289" s="3" t="s">
        <v>81</v>
      </c>
      <c r="M289" s="3" t="e">
        <f t="shared" si="25"/>
        <v>#N/A</v>
      </c>
      <c r="N289" s="3" t="e">
        <f t="shared" si="26"/>
        <v>#N/A</v>
      </c>
      <c r="S289" s="3" t="e">
        <f t="shared" si="27"/>
        <v>#N/A</v>
      </c>
      <c r="T289" s="7" t="e">
        <f t="shared" si="28"/>
        <v>#N/A</v>
      </c>
    </row>
    <row r="290" spans="9:20" ht="15" customHeight="1" x14ac:dyDescent="0.25">
      <c r="I290" s="3" t="s">
        <v>270</v>
      </c>
      <c r="J290" s="3">
        <v>0</v>
      </c>
      <c r="K290" s="3" t="s">
        <v>57</v>
      </c>
      <c r="L290" s="3" t="s">
        <v>81</v>
      </c>
      <c r="M290" s="3" t="e">
        <f t="shared" si="25"/>
        <v>#N/A</v>
      </c>
      <c r="N290" s="3" t="e">
        <f t="shared" si="26"/>
        <v>#N/A</v>
      </c>
      <c r="S290" s="3" t="e">
        <f t="shared" si="27"/>
        <v>#N/A</v>
      </c>
      <c r="T290" s="7" t="e">
        <f t="shared" si="28"/>
        <v>#N/A</v>
      </c>
    </row>
    <row r="291" spans="9:20" ht="15" customHeight="1" x14ac:dyDescent="0.25">
      <c r="I291" s="3" t="s">
        <v>272</v>
      </c>
      <c r="J291" s="3">
        <v>0</v>
      </c>
      <c r="K291" s="3" t="s">
        <v>31</v>
      </c>
      <c r="L291" s="3" t="s">
        <v>61</v>
      </c>
      <c r="M291" s="3">
        <f t="shared" si="25"/>
        <v>181739</v>
      </c>
      <c r="N291" s="3">
        <f t="shared" si="26"/>
        <v>181739</v>
      </c>
      <c r="S291" s="3" t="e">
        <f t="shared" si="27"/>
        <v>#N/A</v>
      </c>
      <c r="T291" s="7" t="e">
        <f t="shared" si="28"/>
        <v>#N/A</v>
      </c>
    </row>
    <row r="292" spans="9:20" ht="15" customHeight="1" x14ac:dyDescent="0.25">
      <c r="I292" s="3" t="s">
        <v>273</v>
      </c>
      <c r="J292" s="3">
        <v>0</v>
      </c>
      <c r="K292" s="3" t="s">
        <v>30</v>
      </c>
      <c r="L292" s="3" t="s">
        <v>83</v>
      </c>
      <c r="M292" s="3" t="e">
        <f t="shared" si="25"/>
        <v>#N/A</v>
      </c>
      <c r="N292" s="3" t="e">
        <f t="shared" si="26"/>
        <v>#N/A</v>
      </c>
      <c r="S292" s="3" t="e">
        <f t="shared" si="27"/>
        <v>#N/A</v>
      </c>
      <c r="T292" s="7" t="e">
        <f t="shared" si="28"/>
        <v>#N/A</v>
      </c>
    </row>
    <row r="293" spans="9:20" ht="15" customHeight="1" x14ac:dyDescent="0.25">
      <c r="I293" s="3" t="s">
        <v>278</v>
      </c>
      <c r="J293" s="3">
        <v>0</v>
      </c>
      <c r="K293" s="3" t="s">
        <v>31</v>
      </c>
      <c r="L293" s="3" t="s">
        <v>61</v>
      </c>
      <c r="M293" s="3">
        <f t="shared" si="25"/>
        <v>21521</v>
      </c>
      <c r="N293" s="3">
        <f t="shared" si="26"/>
        <v>21521</v>
      </c>
      <c r="S293" s="3" t="e">
        <f t="shared" si="27"/>
        <v>#N/A</v>
      </c>
      <c r="T293" s="7" t="e">
        <f t="shared" si="28"/>
        <v>#N/A</v>
      </c>
    </row>
    <row r="294" spans="9:20" ht="15" customHeight="1" x14ac:dyDescent="0.25">
      <c r="I294" s="3" t="s">
        <v>279</v>
      </c>
      <c r="J294" s="3">
        <v>0</v>
      </c>
      <c r="K294" s="3" t="s">
        <v>57</v>
      </c>
      <c r="L294" s="3" t="s">
        <v>81</v>
      </c>
      <c r="M294" s="3">
        <f t="shared" si="25"/>
        <v>129890</v>
      </c>
      <c r="N294" s="3">
        <f t="shared" si="26"/>
        <v>129890</v>
      </c>
      <c r="S294" s="3" t="e">
        <f t="shared" si="27"/>
        <v>#N/A</v>
      </c>
      <c r="T294" s="7" t="e">
        <f t="shared" si="28"/>
        <v>#N/A</v>
      </c>
    </row>
    <row r="295" spans="9:20" ht="15" customHeight="1" x14ac:dyDescent="0.25">
      <c r="I295" s="3" t="s">
        <v>280</v>
      </c>
      <c r="J295" s="3">
        <v>0</v>
      </c>
      <c r="K295" s="3" t="s">
        <v>54</v>
      </c>
      <c r="L295" s="3" t="s">
        <v>81</v>
      </c>
      <c r="M295" s="3">
        <f t="shared" si="25"/>
        <v>129890</v>
      </c>
      <c r="N295" s="3">
        <f t="shared" si="26"/>
        <v>129890</v>
      </c>
      <c r="S295" s="3" t="e">
        <f t="shared" si="27"/>
        <v>#N/A</v>
      </c>
      <c r="T295" s="7" t="e">
        <f t="shared" si="28"/>
        <v>#N/A</v>
      </c>
    </row>
    <row r="296" spans="9:20" ht="15" customHeight="1" x14ac:dyDescent="0.25">
      <c r="I296" s="3" t="s">
        <v>281</v>
      </c>
      <c r="J296" s="3">
        <v>0</v>
      </c>
      <c r="K296" s="3" t="s">
        <v>54</v>
      </c>
      <c r="L296" s="3" t="s">
        <v>81</v>
      </c>
      <c r="M296" s="3" t="e">
        <f t="shared" si="25"/>
        <v>#N/A</v>
      </c>
      <c r="N296" s="3" t="e">
        <f t="shared" si="26"/>
        <v>#N/A</v>
      </c>
      <c r="S296" s="3" t="e">
        <f t="shared" si="27"/>
        <v>#N/A</v>
      </c>
      <c r="T296" s="7" t="e">
        <f t="shared" si="28"/>
        <v>#N/A</v>
      </c>
    </row>
    <row r="297" spans="9:20" ht="15" customHeight="1" x14ac:dyDescent="0.25">
      <c r="I297" s="3" t="s">
        <v>282</v>
      </c>
      <c r="J297" s="3">
        <v>0</v>
      </c>
      <c r="K297" s="3" t="s">
        <v>31</v>
      </c>
      <c r="L297" s="3" t="s">
        <v>61</v>
      </c>
      <c r="M297" s="3" t="e">
        <f t="shared" si="25"/>
        <v>#N/A</v>
      </c>
      <c r="N297" s="3" t="e">
        <f t="shared" si="26"/>
        <v>#N/A</v>
      </c>
      <c r="S297" s="3" t="e">
        <f t="shared" si="27"/>
        <v>#N/A</v>
      </c>
      <c r="T297" s="7" t="e">
        <f t="shared" si="28"/>
        <v>#N/A</v>
      </c>
    </row>
    <row r="298" spans="9:20" ht="15" customHeight="1" x14ac:dyDescent="0.25">
      <c r="I298" s="3" t="s">
        <v>283</v>
      </c>
      <c r="J298" s="3">
        <v>0</v>
      </c>
      <c r="K298" s="3" t="s">
        <v>58</v>
      </c>
      <c r="L298" s="3" t="s">
        <v>83</v>
      </c>
      <c r="M298" s="3">
        <f t="shared" si="25"/>
        <v>102965</v>
      </c>
      <c r="N298" s="3">
        <f t="shared" si="26"/>
        <v>102965</v>
      </c>
      <c r="S298" s="3" t="e">
        <f t="shared" si="27"/>
        <v>#N/A</v>
      </c>
      <c r="T298" s="7" t="e">
        <f t="shared" si="28"/>
        <v>#N/A</v>
      </c>
    </row>
    <row r="299" spans="9:20" ht="15" customHeight="1" x14ac:dyDescent="0.25">
      <c r="I299" s="3" t="s">
        <v>288</v>
      </c>
      <c r="J299" s="3">
        <v>0</v>
      </c>
      <c r="L299" s="3" t="s">
        <v>35</v>
      </c>
      <c r="M299" s="3" t="e">
        <f t="shared" si="25"/>
        <v>#N/A</v>
      </c>
      <c r="N299" s="3" t="e">
        <f t="shared" si="26"/>
        <v>#N/A</v>
      </c>
      <c r="S299" s="3" t="e">
        <f t="shared" si="27"/>
        <v>#N/A</v>
      </c>
      <c r="T299" s="7" t="e">
        <f t="shared" si="28"/>
        <v>#N/A</v>
      </c>
    </row>
    <row r="300" spans="9:20" ht="15" customHeight="1" x14ac:dyDescent="0.25">
      <c r="I300" s="3" t="s">
        <v>289</v>
      </c>
      <c r="J300" s="3">
        <v>0</v>
      </c>
      <c r="K300" s="3" t="s">
        <v>54</v>
      </c>
      <c r="L300" s="3" t="s">
        <v>81</v>
      </c>
      <c r="M300" s="3">
        <f t="shared" si="25"/>
        <v>73737</v>
      </c>
      <c r="N300" s="3">
        <f t="shared" si="26"/>
        <v>73737</v>
      </c>
      <c r="S300" s="3" t="e">
        <f t="shared" si="27"/>
        <v>#N/A</v>
      </c>
      <c r="T300" s="7" t="e">
        <f t="shared" si="28"/>
        <v>#N/A</v>
      </c>
    </row>
    <row r="301" spans="9:20" ht="15" customHeight="1" x14ac:dyDescent="0.25">
      <c r="I301" s="3" t="s">
        <v>290</v>
      </c>
      <c r="J301" s="3">
        <v>0</v>
      </c>
      <c r="K301" s="3" t="s">
        <v>57</v>
      </c>
      <c r="L301" s="3" t="s">
        <v>82</v>
      </c>
      <c r="M301" s="3" t="e">
        <f t="shared" si="25"/>
        <v>#N/A</v>
      </c>
      <c r="N301" s="3" t="e">
        <f t="shared" si="26"/>
        <v>#N/A</v>
      </c>
      <c r="S301" s="3" t="e">
        <f t="shared" si="27"/>
        <v>#N/A</v>
      </c>
      <c r="T301" s="7" t="e">
        <f t="shared" si="28"/>
        <v>#N/A</v>
      </c>
    </row>
    <row r="302" spans="9:20" ht="15" customHeight="1" x14ac:dyDescent="0.25">
      <c r="I302" s="3" t="s">
        <v>291</v>
      </c>
      <c r="J302" s="3">
        <v>0</v>
      </c>
      <c r="L302" s="3" t="s">
        <v>62</v>
      </c>
      <c r="M302" s="3">
        <f t="shared" si="25"/>
        <v>86273</v>
      </c>
      <c r="N302" s="3">
        <f t="shared" si="26"/>
        <v>86273</v>
      </c>
      <c r="S302" s="3" t="e">
        <f t="shared" si="27"/>
        <v>#N/A</v>
      </c>
      <c r="T302" s="7" t="e">
        <f t="shared" si="28"/>
        <v>#N/A</v>
      </c>
    </row>
    <row r="303" spans="9:20" ht="15" customHeight="1" x14ac:dyDescent="0.25">
      <c r="I303" s="3" t="s">
        <v>293</v>
      </c>
      <c r="J303" s="3">
        <v>0</v>
      </c>
      <c r="K303" s="3" t="s">
        <v>57</v>
      </c>
      <c r="L303" s="3" t="s">
        <v>83</v>
      </c>
      <c r="M303" s="3" t="e">
        <f t="shared" si="25"/>
        <v>#N/A</v>
      </c>
      <c r="N303" s="3" t="e">
        <f t="shared" si="26"/>
        <v>#N/A</v>
      </c>
      <c r="S303" s="3" t="e">
        <f t="shared" si="27"/>
        <v>#N/A</v>
      </c>
      <c r="T303" s="7" t="e">
        <f t="shared" si="28"/>
        <v>#N/A</v>
      </c>
    </row>
    <row r="304" spans="9:20" ht="15" customHeight="1" x14ac:dyDescent="0.25">
      <c r="I304" s="3" t="s">
        <v>295</v>
      </c>
      <c r="J304" s="3">
        <v>0</v>
      </c>
      <c r="K304" s="3" t="s">
        <v>58</v>
      </c>
      <c r="L304" s="3" t="s">
        <v>35</v>
      </c>
      <c r="M304" s="3" t="e">
        <f t="shared" si="25"/>
        <v>#N/A</v>
      </c>
      <c r="N304" s="3" t="e">
        <f t="shared" si="26"/>
        <v>#N/A</v>
      </c>
      <c r="S304" s="3" t="e">
        <f t="shared" si="27"/>
        <v>#N/A</v>
      </c>
      <c r="T304" s="7" t="e">
        <f t="shared" si="28"/>
        <v>#N/A</v>
      </c>
    </row>
    <row r="305" spans="9:20" ht="15" customHeight="1" x14ac:dyDescent="0.25">
      <c r="I305" s="3" t="s">
        <v>296</v>
      </c>
      <c r="J305" s="3">
        <v>0</v>
      </c>
      <c r="K305" s="3" t="s">
        <v>54</v>
      </c>
      <c r="L305" s="3" t="s">
        <v>95</v>
      </c>
      <c r="M305" s="3" t="e">
        <f t="shared" si="25"/>
        <v>#N/A</v>
      </c>
      <c r="N305" s="3" t="e">
        <f t="shared" si="26"/>
        <v>#N/A</v>
      </c>
      <c r="S305" s="3" t="e">
        <f t="shared" si="27"/>
        <v>#N/A</v>
      </c>
      <c r="T305" s="7" t="e">
        <f t="shared" si="28"/>
        <v>#N/A</v>
      </c>
    </row>
    <row r="306" spans="9:20" ht="15" customHeight="1" x14ac:dyDescent="0.25">
      <c r="I306" s="3" t="s">
        <v>298</v>
      </c>
      <c r="J306" s="3">
        <v>0</v>
      </c>
      <c r="K306" s="3" t="s">
        <v>55</v>
      </c>
      <c r="L306" s="3" t="s">
        <v>88</v>
      </c>
      <c r="M306" s="3" t="e">
        <f t="shared" si="25"/>
        <v>#N/A</v>
      </c>
      <c r="N306" s="3" t="e">
        <f t="shared" si="26"/>
        <v>#N/A</v>
      </c>
      <c r="S306" s="3" t="e">
        <f t="shared" si="27"/>
        <v>#N/A</v>
      </c>
      <c r="T306" s="7" t="e">
        <f t="shared" si="28"/>
        <v>#N/A</v>
      </c>
    </row>
    <row r="307" spans="9:20" ht="15" customHeight="1" x14ac:dyDescent="0.25">
      <c r="I307" s="3" t="s">
        <v>305</v>
      </c>
      <c r="J307" s="3">
        <v>0</v>
      </c>
      <c r="L307" s="3" t="s">
        <v>37</v>
      </c>
      <c r="M307" s="3" t="e">
        <f t="shared" si="25"/>
        <v>#N/A</v>
      </c>
      <c r="N307" s="3" t="e">
        <f t="shared" si="26"/>
        <v>#N/A</v>
      </c>
      <c r="S307" s="3" t="e">
        <f t="shared" si="27"/>
        <v>#N/A</v>
      </c>
      <c r="T307" s="7" t="e">
        <f t="shared" si="28"/>
        <v>#N/A</v>
      </c>
    </row>
    <row r="308" spans="9:20" ht="15" customHeight="1" x14ac:dyDescent="0.25">
      <c r="I308" s="3" t="s">
        <v>306</v>
      </c>
      <c r="J308" s="3">
        <v>0</v>
      </c>
      <c r="K308" s="3" t="s">
        <v>54</v>
      </c>
      <c r="L308" s="3" t="s">
        <v>81</v>
      </c>
      <c r="M308" s="3">
        <f t="shared" si="25"/>
        <v>15294</v>
      </c>
      <c r="N308" s="3">
        <f t="shared" si="26"/>
        <v>15294</v>
      </c>
      <c r="S308" s="3" t="e">
        <f t="shared" si="27"/>
        <v>#N/A</v>
      </c>
      <c r="T308" s="7" t="e">
        <f t="shared" si="28"/>
        <v>#N/A</v>
      </c>
    </row>
    <row r="309" spans="9:20" ht="15" customHeight="1" x14ac:dyDescent="0.25">
      <c r="I309" s="3" t="s">
        <v>309</v>
      </c>
      <c r="J309" s="3">
        <v>0</v>
      </c>
      <c r="K309" s="3" t="s">
        <v>57</v>
      </c>
      <c r="L309" s="3" t="s">
        <v>62</v>
      </c>
      <c r="M309" s="3" t="e">
        <f t="shared" si="25"/>
        <v>#N/A</v>
      </c>
      <c r="N309" s="3" t="e">
        <f t="shared" si="26"/>
        <v>#N/A</v>
      </c>
      <c r="S309" s="3" t="e">
        <f t="shared" si="27"/>
        <v>#N/A</v>
      </c>
      <c r="T309" s="7" t="e">
        <f t="shared" si="28"/>
        <v>#N/A</v>
      </c>
    </row>
    <row r="310" spans="9:20" ht="15" customHeight="1" x14ac:dyDescent="0.25">
      <c r="I310" s="3" t="s">
        <v>310</v>
      </c>
      <c r="J310" s="3">
        <v>0</v>
      </c>
      <c r="K310" s="3" t="s">
        <v>30</v>
      </c>
      <c r="L310" s="3" t="s">
        <v>104</v>
      </c>
      <c r="M310" s="3" t="e">
        <f t="shared" si="25"/>
        <v>#N/A</v>
      </c>
      <c r="N310" s="3" t="e">
        <f t="shared" si="26"/>
        <v>#N/A</v>
      </c>
      <c r="S310" s="3" t="e">
        <f t="shared" si="27"/>
        <v>#N/A</v>
      </c>
      <c r="T310" s="7" t="e">
        <f t="shared" si="28"/>
        <v>#N/A</v>
      </c>
    </row>
    <row r="311" spans="9:20" ht="15" customHeight="1" x14ac:dyDescent="0.25">
      <c r="I311" s="3" t="s">
        <v>312</v>
      </c>
      <c r="J311" s="3">
        <v>0</v>
      </c>
      <c r="K311" s="3" t="s">
        <v>57</v>
      </c>
      <c r="L311" s="3" t="s">
        <v>81</v>
      </c>
      <c r="M311" s="3" t="e">
        <f t="shared" si="25"/>
        <v>#N/A</v>
      </c>
      <c r="N311" s="3" t="e">
        <f t="shared" si="26"/>
        <v>#N/A</v>
      </c>
      <c r="S311" s="3" t="e">
        <f t="shared" si="27"/>
        <v>#N/A</v>
      </c>
      <c r="T311" s="7" t="e">
        <f t="shared" si="28"/>
        <v>#N/A</v>
      </c>
    </row>
    <row r="312" spans="9:20" ht="15" customHeight="1" x14ac:dyDescent="0.25">
      <c r="I312" s="3" t="s">
        <v>319</v>
      </c>
      <c r="J312" s="3">
        <v>0</v>
      </c>
      <c r="L312" s="3" t="s">
        <v>35</v>
      </c>
      <c r="M312" s="3" t="e">
        <f t="shared" si="25"/>
        <v>#N/A</v>
      </c>
      <c r="N312" s="3" t="e">
        <f t="shared" si="26"/>
        <v>#N/A</v>
      </c>
      <c r="S312" s="3" t="e">
        <f t="shared" si="27"/>
        <v>#N/A</v>
      </c>
      <c r="T312" s="7" t="e">
        <f t="shared" si="28"/>
        <v>#N/A</v>
      </c>
    </row>
    <row r="313" spans="9:20" ht="15" customHeight="1" x14ac:dyDescent="0.25">
      <c r="I313" s="3" t="s">
        <v>326</v>
      </c>
      <c r="J313" s="3">
        <v>0</v>
      </c>
      <c r="L313" s="3" t="s">
        <v>62</v>
      </c>
      <c r="M313" s="3" t="e">
        <f t="shared" ref="M313:M370" si="29">+VLOOKUP(I313,$B$2:$C$184,2,FALSE)</f>
        <v>#N/A</v>
      </c>
      <c r="N313" s="3" t="e">
        <f t="shared" ref="N313:N370" si="30">+M313-J313</f>
        <v>#N/A</v>
      </c>
      <c r="S313" s="3" t="e">
        <f t="shared" si="27"/>
        <v>#N/A</v>
      </c>
      <c r="T313" s="7" t="e">
        <f t="shared" si="28"/>
        <v>#N/A</v>
      </c>
    </row>
    <row r="314" spans="9:20" ht="15" customHeight="1" x14ac:dyDescent="0.25">
      <c r="I314" s="3" t="s">
        <v>331</v>
      </c>
      <c r="J314" s="3">
        <v>0</v>
      </c>
      <c r="K314" s="3" t="s">
        <v>54</v>
      </c>
      <c r="L314" s="3" t="s">
        <v>35</v>
      </c>
      <c r="M314" s="3" t="e">
        <f t="shared" si="29"/>
        <v>#N/A</v>
      </c>
      <c r="N314" s="3" t="e">
        <f t="shared" si="30"/>
        <v>#N/A</v>
      </c>
      <c r="S314" s="3" t="e">
        <f t="shared" si="27"/>
        <v>#N/A</v>
      </c>
      <c r="T314" s="7" t="e">
        <f t="shared" si="28"/>
        <v>#N/A</v>
      </c>
    </row>
    <row r="315" spans="9:20" ht="15" customHeight="1" x14ac:dyDescent="0.25">
      <c r="I315" s="3" t="s">
        <v>342</v>
      </c>
      <c r="J315" s="3">
        <v>0</v>
      </c>
      <c r="K315" s="3" t="s">
        <v>57</v>
      </c>
      <c r="L315" s="3" t="s">
        <v>81</v>
      </c>
      <c r="M315" s="3">
        <f t="shared" si="29"/>
        <v>601077</v>
      </c>
      <c r="N315" s="3">
        <f t="shared" si="30"/>
        <v>601077</v>
      </c>
      <c r="S315" s="3" t="e">
        <f t="shared" si="27"/>
        <v>#N/A</v>
      </c>
      <c r="T315" s="7" t="e">
        <f t="shared" si="28"/>
        <v>#N/A</v>
      </c>
    </row>
    <row r="316" spans="9:20" ht="15" customHeight="1" x14ac:dyDescent="0.25">
      <c r="I316" s="3" t="s">
        <v>345</v>
      </c>
      <c r="J316" s="3">
        <v>0</v>
      </c>
      <c r="K316" s="3" t="s">
        <v>54</v>
      </c>
      <c r="L316" s="3" t="s">
        <v>88</v>
      </c>
      <c r="M316" s="3" t="e">
        <f t="shared" si="29"/>
        <v>#N/A</v>
      </c>
      <c r="N316" s="3" t="e">
        <f t="shared" si="30"/>
        <v>#N/A</v>
      </c>
      <c r="S316" s="3" t="e">
        <f t="shared" si="27"/>
        <v>#N/A</v>
      </c>
      <c r="T316" s="7" t="e">
        <f t="shared" si="28"/>
        <v>#N/A</v>
      </c>
    </row>
    <row r="317" spans="9:20" ht="15" customHeight="1" x14ac:dyDescent="0.25">
      <c r="I317" s="3" t="s">
        <v>350</v>
      </c>
      <c r="J317" s="3">
        <v>0</v>
      </c>
      <c r="K317" s="3" t="s">
        <v>58</v>
      </c>
      <c r="L317" s="3" t="s">
        <v>83</v>
      </c>
      <c r="M317" s="3" t="e">
        <f t="shared" si="29"/>
        <v>#N/A</v>
      </c>
      <c r="N317" s="3" t="e">
        <f t="shared" si="30"/>
        <v>#N/A</v>
      </c>
      <c r="S317" s="3" t="e">
        <f t="shared" si="27"/>
        <v>#N/A</v>
      </c>
      <c r="T317" s="7" t="e">
        <f t="shared" si="28"/>
        <v>#N/A</v>
      </c>
    </row>
    <row r="318" spans="9:20" ht="15" customHeight="1" x14ac:dyDescent="0.25">
      <c r="I318" s="3" t="s">
        <v>351</v>
      </c>
      <c r="J318" s="3">
        <v>161600</v>
      </c>
      <c r="K318" s="3" t="s">
        <v>57</v>
      </c>
      <c r="L318" s="3" t="s">
        <v>91</v>
      </c>
      <c r="M318" s="3" t="e">
        <f t="shared" si="29"/>
        <v>#N/A</v>
      </c>
      <c r="N318" s="3" t="e">
        <f t="shared" si="30"/>
        <v>#N/A</v>
      </c>
      <c r="S318" s="3" t="e">
        <f t="shared" si="27"/>
        <v>#N/A</v>
      </c>
      <c r="T318" s="7" t="e">
        <f t="shared" si="28"/>
        <v>#N/A</v>
      </c>
    </row>
    <row r="319" spans="9:20" ht="15" customHeight="1" x14ac:dyDescent="0.25">
      <c r="I319" s="3" t="s">
        <v>355</v>
      </c>
      <c r="J319" s="3">
        <v>0</v>
      </c>
      <c r="L319" s="3" t="s">
        <v>88</v>
      </c>
      <c r="M319" s="3" t="e">
        <f t="shared" si="29"/>
        <v>#N/A</v>
      </c>
      <c r="N319" s="3" t="e">
        <f t="shared" si="30"/>
        <v>#N/A</v>
      </c>
      <c r="S319" s="3" t="e">
        <f t="shared" si="27"/>
        <v>#N/A</v>
      </c>
      <c r="T319" s="7" t="e">
        <f t="shared" si="28"/>
        <v>#N/A</v>
      </c>
    </row>
    <row r="320" spans="9:20" ht="15" customHeight="1" x14ac:dyDescent="0.25">
      <c r="I320" s="3" t="s">
        <v>358</v>
      </c>
      <c r="J320" s="3">
        <v>0</v>
      </c>
      <c r="K320" s="3" t="s">
        <v>59</v>
      </c>
      <c r="L320" s="3" t="s">
        <v>62</v>
      </c>
      <c r="M320" s="3" t="e">
        <f t="shared" si="29"/>
        <v>#N/A</v>
      </c>
      <c r="N320" s="3" t="e">
        <f t="shared" si="30"/>
        <v>#N/A</v>
      </c>
      <c r="S320" s="3" t="e">
        <f t="shared" si="27"/>
        <v>#N/A</v>
      </c>
      <c r="T320" s="7" t="e">
        <f t="shared" si="28"/>
        <v>#N/A</v>
      </c>
    </row>
    <row r="321" spans="9:20" ht="15" customHeight="1" x14ac:dyDescent="0.25">
      <c r="I321" s="3" t="s">
        <v>359</v>
      </c>
      <c r="J321" s="3">
        <v>0</v>
      </c>
      <c r="K321" s="3" t="s">
        <v>31</v>
      </c>
      <c r="L321" s="3" t="s">
        <v>89</v>
      </c>
      <c r="M321" s="3" t="e">
        <f t="shared" si="29"/>
        <v>#N/A</v>
      </c>
      <c r="N321" s="3" t="e">
        <f t="shared" si="30"/>
        <v>#N/A</v>
      </c>
      <c r="S321" s="3" t="e">
        <f t="shared" si="27"/>
        <v>#N/A</v>
      </c>
      <c r="T321" s="7" t="e">
        <f t="shared" si="28"/>
        <v>#N/A</v>
      </c>
    </row>
    <row r="322" spans="9:20" ht="15" customHeight="1" x14ac:dyDescent="0.25">
      <c r="I322" s="3" t="s">
        <v>360</v>
      </c>
      <c r="J322" s="3">
        <v>0</v>
      </c>
      <c r="L322" s="3" t="s">
        <v>81</v>
      </c>
      <c r="M322" s="3" t="e">
        <f t="shared" si="29"/>
        <v>#N/A</v>
      </c>
      <c r="N322" s="3" t="e">
        <f t="shared" si="30"/>
        <v>#N/A</v>
      </c>
      <c r="S322" s="3" t="e">
        <f t="shared" si="27"/>
        <v>#N/A</v>
      </c>
      <c r="T322" s="7" t="e">
        <f t="shared" si="28"/>
        <v>#N/A</v>
      </c>
    </row>
    <row r="323" spans="9:20" ht="15" customHeight="1" x14ac:dyDescent="0.25">
      <c r="I323" s="3" t="s">
        <v>361</v>
      </c>
      <c r="J323" s="3">
        <v>0</v>
      </c>
      <c r="K323" s="3" t="s">
        <v>55</v>
      </c>
      <c r="L323" s="3" t="s">
        <v>94</v>
      </c>
      <c r="M323" s="3" t="e">
        <f t="shared" si="29"/>
        <v>#N/A</v>
      </c>
      <c r="N323" s="3" t="e">
        <f t="shared" si="30"/>
        <v>#N/A</v>
      </c>
      <c r="S323" s="3" t="e">
        <f t="shared" ref="S323:S370" si="31">+VLOOKUP(O323,$I$2:$J$370,2,FALSE)</f>
        <v>#N/A</v>
      </c>
      <c r="T323" s="7" t="e">
        <f t="shared" ref="T323:T370" si="32">+Q323-S323</f>
        <v>#N/A</v>
      </c>
    </row>
    <row r="324" spans="9:20" ht="15" customHeight="1" x14ac:dyDescent="0.25">
      <c r="I324" s="3" t="s">
        <v>364</v>
      </c>
      <c r="J324" s="3">
        <v>130000</v>
      </c>
      <c r="K324" s="3" t="s">
        <v>57</v>
      </c>
      <c r="L324" s="3" t="s">
        <v>83</v>
      </c>
      <c r="M324" s="3" t="e">
        <f t="shared" si="29"/>
        <v>#N/A</v>
      </c>
      <c r="N324" s="3" t="e">
        <f t="shared" si="30"/>
        <v>#N/A</v>
      </c>
      <c r="S324" s="3" t="e">
        <f t="shared" si="31"/>
        <v>#N/A</v>
      </c>
      <c r="T324" s="7" t="e">
        <f t="shared" si="32"/>
        <v>#N/A</v>
      </c>
    </row>
    <row r="325" spans="9:20" ht="15" customHeight="1" x14ac:dyDescent="0.25">
      <c r="I325" s="3" t="s">
        <v>365</v>
      </c>
      <c r="J325" s="3">
        <v>0</v>
      </c>
      <c r="K325" s="3" t="s">
        <v>55</v>
      </c>
      <c r="L325" s="3" t="s">
        <v>81</v>
      </c>
      <c r="M325" s="3" t="e">
        <f t="shared" si="29"/>
        <v>#N/A</v>
      </c>
      <c r="N325" s="3" t="e">
        <f t="shared" si="30"/>
        <v>#N/A</v>
      </c>
      <c r="S325" s="3" t="e">
        <f t="shared" si="31"/>
        <v>#N/A</v>
      </c>
      <c r="T325" s="7" t="e">
        <f t="shared" si="32"/>
        <v>#N/A</v>
      </c>
    </row>
    <row r="326" spans="9:20" ht="15" customHeight="1" x14ac:dyDescent="0.25">
      <c r="I326" s="3" t="s">
        <v>366</v>
      </c>
      <c r="J326" s="3">
        <v>0</v>
      </c>
      <c r="K326" s="3" t="s">
        <v>31</v>
      </c>
      <c r="L326" s="3" t="s">
        <v>88</v>
      </c>
      <c r="M326" s="3" t="e">
        <f t="shared" si="29"/>
        <v>#N/A</v>
      </c>
      <c r="N326" s="3" t="e">
        <f t="shared" si="30"/>
        <v>#N/A</v>
      </c>
      <c r="S326" s="3" t="e">
        <f t="shared" si="31"/>
        <v>#N/A</v>
      </c>
      <c r="T326" s="7" t="e">
        <f t="shared" si="32"/>
        <v>#N/A</v>
      </c>
    </row>
    <row r="327" spans="9:20" ht="15" customHeight="1" x14ac:dyDescent="0.25">
      <c r="I327" s="3" t="s">
        <v>367</v>
      </c>
      <c r="J327" s="3">
        <v>0</v>
      </c>
      <c r="L327" s="3" t="s">
        <v>87</v>
      </c>
      <c r="M327" s="3" t="e">
        <f t="shared" si="29"/>
        <v>#N/A</v>
      </c>
      <c r="N327" s="3" t="e">
        <f t="shared" si="30"/>
        <v>#N/A</v>
      </c>
      <c r="S327" s="3" t="e">
        <f t="shared" si="31"/>
        <v>#N/A</v>
      </c>
      <c r="T327" s="7" t="e">
        <f t="shared" si="32"/>
        <v>#N/A</v>
      </c>
    </row>
    <row r="328" spans="9:20" ht="15" customHeight="1" x14ac:dyDescent="0.25">
      <c r="I328" s="3" t="s">
        <v>368</v>
      </c>
      <c r="J328" s="3">
        <v>0</v>
      </c>
      <c r="L328" s="3" t="s">
        <v>95</v>
      </c>
      <c r="M328" s="3" t="e">
        <f t="shared" si="29"/>
        <v>#N/A</v>
      </c>
      <c r="N328" s="3" t="e">
        <f t="shared" si="30"/>
        <v>#N/A</v>
      </c>
      <c r="S328" s="3" t="e">
        <f t="shared" si="31"/>
        <v>#N/A</v>
      </c>
      <c r="T328" s="7" t="e">
        <f t="shared" si="32"/>
        <v>#N/A</v>
      </c>
    </row>
    <row r="329" spans="9:20" ht="15" customHeight="1" x14ac:dyDescent="0.25">
      <c r="I329" s="3" t="s">
        <v>213</v>
      </c>
      <c r="J329" s="3">
        <v>0</v>
      </c>
      <c r="K329" s="3" t="s">
        <v>30</v>
      </c>
      <c r="L329" s="3" t="s">
        <v>83</v>
      </c>
      <c r="M329" s="3" t="e">
        <f t="shared" si="29"/>
        <v>#N/A</v>
      </c>
      <c r="N329" s="3" t="e">
        <f t="shared" si="30"/>
        <v>#N/A</v>
      </c>
      <c r="S329" s="3" t="e">
        <f t="shared" si="31"/>
        <v>#N/A</v>
      </c>
      <c r="T329" s="7" t="e">
        <f t="shared" si="32"/>
        <v>#N/A</v>
      </c>
    </row>
    <row r="330" spans="9:20" ht="15" customHeight="1" x14ac:dyDescent="0.25">
      <c r="I330" s="3" t="s">
        <v>371</v>
      </c>
      <c r="J330" s="3">
        <v>0</v>
      </c>
      <c r="K330" s="3" t="s">
        <v>55</v>
      </c>
      <c r="L330" s="3" t="s">
        <v>35</v>
      </c>
      <c r="M330" s="3" t="e">
        <f t="shared" si="29"/>
        <v>#N/A</v>
      </c>
      <c r="N330" s="3" t="e">
        <f t="shared" si="30"/>
        <v>#N/A</v>
      </c>
      <c r="S330" s="3" t="e">
        <f t="shared" si="31"/>
        <v>#N/A</v>
      </c>
      <c r="T330" s="7" t="e">
        <f t="shared" si="32"/>
        <v>#N/A</v>
      </c>
    </row>
    <row r="331" spans="9:20" ht="15" customHeight="1" x14ac:dyDescent="0.25">
      <c r="I331" s="3" t="s">
        <v>378</v>
      </c>
      <c r="J331" s="3">
        <v>0</v>
      </c>
      <c r="L331" s="3" t="s">
        <v>87</v>
      </c>
      <c r="M331" s="3" t="e">
        <f t="shared" si="29"/>
        <v>#N/A</v>
      </c>
      <c r="N331" s="3" t="e">
        <f t="shared" si="30"/>
        <v>#N/A</v>
      </c>
      <c r="S331" s="3" t="e">
        <f t="shared" si="31"/>
        <v>#N/A</v>
      </c>
      <c r="T331" s="7" t="e">
        <f t="shared" si="32"/>
        <v>#N/A</v>
      </c>
    </row>
    <row r="332" spans="9:20" ht="15" customHeight="1" x14ac:dyDescent="0.25">
      <c r="I332" s="3" t="s">
        <v>379</v>
      </c>
      <c r="J332" s="3">
        <v>0</v>
      </c>
      <c r="K332" s="3" t="s">
        <v>55</v>
      </c>
      <c r="L332" s="3" t="s">
        <v>63</v>
      </c>
      <c r="M332" s="3" t="e">
        <f t="shared" si="29"/>
        <v>#N/A</v>
      </c>
      <c r="N332" s="3" t="e">
        <f t="shared" si="30"/>
        <v>#N/A</v>
      </c>
      <c r="S332" s="3" t="e">
        <f t="shared" si="31"/>
        <v>#N/A</v>
      </c>
      <c r="T332" s="7" t="e">
        <f t="shared" si="32"/>
        <v>#N/A</v>
      </c>
    </row>
    <row r="333" spans="9:20" ht="15" customHeight="1" x14ac:dyDescent="0.25">
      <c r="I333" s="3" t="s">
        <v>380</v>
      </c>
      <c r="J333" s="3">
        <v>42290</v>
      </c>
      <c r="K333" s="3" t="s">
        <v>57</v>
      </c>
      <c r="L333" s="3" t="s">
        <v>81</v>
      </c>
      <c r="M333" s="3" t="e">
        <f t="shared" si="29"/>
        <v>#N/A</v>
      </c>
      <c r="N333" s="3" t="e">
        <f t="shared" si="30"/>
        <v>#N/A</v>
      </c>
      <c r="S333" s="3" t="e">
        <f t="shared" si="31"/>
        <v>#N/A</v>
      </c>
      <c r="T333" s="7" t="e">
        <f t="shared" si="32"/>
        <v>#N/A</v>
      </c>
    </row>
    <row r="334" spans="9:20" ht="15" customHeight="1" x14ac:dyDescent="0.25">
      <c r="I334" s="3" t="s">
        <v>190</v>
      </c>
      <c r="J334" s="3">
        <v>334219</v>
      </c>
      <c r="K334" s="3" t="s">
        <v>55</v>
      </c>
      <c r="L334" s="3" t="s">
        <v>104</v>
      </c>
      <c r="M334" s="3" t="e">
        <f t="shared" si="29"/>
        <v>#N/A</v>
      </c>
      <c r="N334" s="3" t="e">
        <f t="shared" si="30"/>
        <v>#N/A</v>
      </c>
      <c r="S334" s="3" t="e">
        <f t="shared" si="31"/>
        <v>#N/A</v>
      </c>
      <c r="T334" s="7" t="e">
        <f t="shared" si="32"/>
        <v>#N/A</v>
      </c>
    </row>
    <row r="335" spans="9:20" ht="15" customHeight="1" x14ac:dyDescent="0.25">
      <c r="I335" s="3" t="s">
        <v>383</v>
      </c>
      <c r="J335" s="3">
        <v>0</v>
      </c>
      <c r="K335" s="3" t="s">
        <v>55</v>
      </c>
      <c r="L335" s="3" t="s">
        <v>95</v>
      </c>
      <c r="M335" s="3" t="e">
        <f t="shared" si="29"/>
        <v>#N/A</v>
      </c>
      <c r="N335" s="3" t="e">
        <f t="shared" si="30"/>
        <v>#N/A</v>
      </c>
      <c r="S335" s="3" t="e">
        <f t="shared" si="31"/>
        <v>#N/A</v>
      </c>
      <c r="T335" s="7" t="e">
        <f t="shared" si="32"/>
        <v>#N/A</v>
      </c>
    </row>
    <row r="336" spans="9:20" ht="15" customHeight="1" x14ac:dyDescent="0.25">
      <c r="I336" s="3" t="s">
        <v>384</v>
      </c>
      <c r="J336" s="3">
        <v>0</v>
      </c>
      <c r="L336" s="3" t="s">
        <v>35</v>
      </c>
      <c r="M336" s="3" t="e">
        <f t="shared" si="29"/>
        <v>#N/A</v>
      </c>
      <c r="N336" s="3" t="e">
        <f t="shared" si="30"/>
        <v>#N/A</v>
      </c>
      <c r="S336" s="3" t="e">
        <f t="shared" si="31"/>
        <v>#N/A</v>
      </c>
      <c r="T336" s="7" t="e">
        <f t="shared" si="32"/>
        <v>#N/A</v>
      </c>
    </row>
    <row r="337" spans="9:20" ht="15" customHeight="1" x14ac:dyDescent="0.25">
      <c r="I337" s="3" t="s">
        <v>385</v>
      </c>
      <c r="J337" s="3">
        <v>0</v>
      </c>
      <c r="K337" s="3" t="s">
        <v>55</v>
      </c>
      <c r="L337" s="3" t="s">
        <v>83</v>
      </c>
      <c r="M337" s="3" t="e">
        <f t="shared" si="29"/>
        <v>#N/A</v>
      </c>
      <c r="N337" s="3" t="e">
        <f t="shared" si="30"/>
        <v>#N/A</v>
      </c>
      <c r="S337" s="3" t="e">
        <f t="shared" si="31"/>
        <v>#N/A</v>
      </c>
      <c r="T337" s="7" t="e">
        <f t="shared" si="32"/>
        <v>#N/A</v>
      </c>
    </row>
    <row r="338" spans="9:20" ht="15" customHeight="1" x14ac:dyDescent="0.25">
      <c r="I338" s="3" t="s">
        <v>386</v>
      </c>
      <c r="J338" s="3">
        <v>2839</v>
      </c>
      <c r="K338" s="3" t="s">
        <v>56</v>
      </c>
      <c r="L338" s="3" t="s">
        <v>81</v>
      </c>
      <c r="M338" s="3" t="e">
        <f t="shared" si="29"/>
        <v>#N/A</v>
      </c>
      <c r="N338" s="3" t="e">
        <f t="shared" si="30"/>
        <v>#N/A</v>
      </c>
      <c r="S338" s="3" t="e">
        <f t="shared" si="31"/>
        <v>#N/A</v>
      </c>
      <c r="T338" s="7" t="e">
        <f t="shared" si="32"/>
        <v>#N/A</v>
      </c>
    </row>
    <row r="339" spans="9:20" ht="15" customHeight="1" x14ac:dyDescent="0.25">
      <c r="I339" s="3" t="s">
        <v>390</v>
      </c>
      <c r="J339" s="3">
        <v>0</v>
      </c>
      <c r="K339" s="3" t="s">
        <v>55</v>
      </c>
      <c r="L339" s="3" t="s">
        <v>90</v>
      </c>
      <c r="M339" s="3" t="e">
        <f t="shared" si="29"/>
        <v>#N/A</v>
      </c>
      <c r="N339" s="3" t="e">
        <f t="shared" si="30"/>
        <v>#N/A</v>
      </c>
      <c r="S339" s="3" t="e">
        <f t="shared" si="31"/>
        <v>#N/A</v>
      </c>
      <c r="T339" s="7" t="e">
        <f t="shared" si="32"/>
        <v>#N/A</v>
      </c>
    </row>
    <row r="340" spans="9:20" ht="15" customHeight="1" x14ac:dyDescent="0.25">
      <c r="I340" s="3" t="s">
        <v>394</v>
      </c>
      <c r="J340" s="3">
        <v>0</v>
      </c>
      <c r="L340" s="3" t="s">
        <v>89</v>
      </c>
      <c r="M340" s="3" t="e">
        <f t="shared" si="29"/>
        <v>#N/A</v>
      </c>
      <c r="N340" s="3" t="e">
        <f t="shared" si="30"/>
        <v>#N/A</v>
      </c>
      <c r="S340" s="3" t="e">
        <f t="shared" si="31"/>
        <v>#N/A</v>
      </c>
      <c r="T340" s="7" t="e">
        <f t="shared" si="32"/>
        <v>#N/A</v>
      </c>
    </row>
    <row r="341" spans="9:20" ht="15" customHeight="1" x14ac:dyDescent="0.25">
      <c r="I341" s="3" t="s">
        <v>396</v>
      </c>
      <c r="J341" s="3">
        <v>0</v>
      </c>
      <c r="K341" s="3" t="s">
        <v>55</v>
      </c>
      <c r="L341" s="3" t="s">
        <v>37</v>
      </c>
      <c r="M341" s="3" t="e">
        <f t="shared" si="29"/>
        <v>#N/A</v>
      </c>
      <c r="N341" s="3" t="e">
        <f t="shared" si="30"/>
        <v>#N/A</v>
      </c>
      <c r="S341" s="3" t="e">
        <f t="shared" si="31"/>
        <v>#N/A</v>
      </c>
      <c r="T341" s="7" t="e">
        <f t="shared" si="32"/>
        <v>#N/A</v>
      </c>
    </row>
    <row r="342" spans="9:20" ht="15" customHeight="1" x14ac:dyDescent="0.25">
      <c r="I342" s="3" t="s">
        <v>397</v>
      </c>
      <c r="J342" s="3">
        <v>0</v>
      </c>
      <c r="L342" s="3" t="s">
        <v>62</v>
      </c>
      <c r="M342" s="3" t="e">
        <f t="shared" si="29"/>
        <v>#N/A</v>
      </c>
      <c r="N342" s="3" t="e">
        <f t="shared" si="30"/>
        <v>#N/A</v>
      </c>
      <c r="S342" s="3" t="e">
        <f t="shared" si="31"/>
        <v>#N/A</v>
      </c>
      <c r="T342" s="7" t="e">
        <f t="shared" si="32"/>
        <v>#N/A</v>
      </c>
    </row>
    <row r="343" spans="9:20" ht="15" customHeight="1" x14ac:dyDescent="0.25">
      <c r="I343" s="3" t="s">
        <v>399</v>
      </c>
      <c r="J343" s="3">
        <v>0</v>
      </c>
      <c r="L343" s="3" t="s">
        <v>89</v>
      </c>
      <c r="M343" s="3" t="e">
        <f t="shared" si="29"/>
        <v>#N/A</v>
      </c>
      <c r="N343" s="3" t="e">
        <f t="shared" si="30"/>
        <v>#N/A</v>
      </c>
      <c r="S343" s="3" t="e">
        <f t="shared" si="31"/>
        <v>#N/A</v>
      </c>
      <c r="T343" s="7" t="e">
        <f t="shared" si="32"/>
        <v>#N/A</v>
      </c>
    </row>
    <row r="344" spans="9:20" ht="15" customHeight="1" x14ac:dyDescent="0.25">
      <c r="I344" s="3" t="s">
        <v>401</v>
      </c>
      <c r="J344" s="3">
        <v>0</v>
      </c>
      <c r="K344" s="3" t="s">
        <v>30</v>
      </c>
      <c r="L344" s="3" t="s">
        <v>83</v>
      </c>
      <c r="M344" s="3" t="e">
        <f t="shared" si="29"/>
        <v>#N/A</v>
      </c>
      <c r="N344" s="3" t="e">
        <f t="shared" si="30"/>
        <v>#N/A</v>
      </c>
      <c r="S344" s="3" t="e">
        <f t="shared" si="31"/>
        <v>#N/A</v>
      </c>
      <c r="T344" s="7" t="e">
        <f t="shared" si="32"/>
        <v>#N/A</v>
      </c>
    </row>
    <row r="345" spans="9:20" ht="15" customHeight="1" x14ac:dyDescent="0.25">
      <c r="I345" s="3" t="s">
        <v>403</v>
      </c>
      <c r="J345" s="3">
        <v>0</v>
      </c>
      <c r="L345" s="3" t="s">
        <v>37</v>
      </c>
      <c r="M345" s="3" t="e">
        <f t="shared" si="29"/>
        <v>#N/A</v>
      </c>
      <c r="N345" s="3" t="e">
        <f t="shared" si="30"/>
        <v>#N/A</v>
      </c>
      <c r="S345" s="3" t="e">
        <f t="shared" si="31"/>
        <v>#N/A</v>
      </c>
      <c r="T345" s="7" t="e">
        <f t="shared" si="32"/>
        <v>#N/A</v>
      </c>
    </row>
    <row r="346" spans="9:20" ht="15" customHeight="1" x14ac:dyDescent="0.25">
      <c r="I346" s="3" t="s">
        <v>404</v>
      </c>
      <c r="J346" s="3">
        <v>0</v>
      </c>
      <c r="K346" s="3" t="s">
        <v>54</v>
      </c>
      <c r="L346" s="3" t="s">
        <v>37</v>
      </c>
      <c r="M346" s="3" t="e">
        <f t="shared" si="29"/>
        <v>#N/A</v>
      </c>
      <c r="N346" s="3" t="e">
        <f t="shared" si="30"/>
        <v>#N/A</v>
      </c>
      <c r="S346" s="3" t="e">
        <f t="shared" si="31"/>
        <v>#N/A</v>
      </c>
      <c r="T346" s="7" t="e">
        <f t="shared" si="32"/>
        <v>#N/A</v>
      </c>
    </row>
    <row r="347" spans="9:20" ht="15" customHeight="1" x14ac:dyDescent="0.25">
      <c r="I347" s="3" t="s">
        <v>405</v>
      </c>
      <c r="J347" s="3">
        <v>0</v>
      </c>
      <c r="K347" s="3" t="s">
        <v>57</v>
      </c>
      <c r="L347" s="3" t="s">
        <v>453</v>
      </c>
      <c r="M347" s="3" t="e">
        <f t="shared" si="29"/>
        <v>#N/A</v>
      </c>
      <c r="N347" s="3" t="e">
        <f t="shared" si="30"/>
        <v>#N/A</v>
      </c>
      <c r="S347" s="3" t="e">
        <f t="shared" si="31"/>
        <v>#N/A</v>
      </c>
      <c r="T347" s="7" t="e">
        <f t="shared" si="32"/>
        <v>#N/A</v>
      </c>
    </row>
    <row r="348" spans="9:20" ht="15" customHeight="1" x14ac:dyDescent="0.25">
      <c r="I348" s="3" t="s">
        <v>407</v>
      </c>
      <c r="J348" s="3">
        <v>0</v>
      </c>
      <c r="K348" s="3" t="s">
        <v>60</v>
      </c>
      <c r="L348" s="3" t="s">
        <v>93</v>
      </c>
      <c r="M348" s="3" t="e">
        <f t="shared" si="29"/>
        <v>#N/A</v>
      </c>
      <c r="N348" s="3" t="e">
        <f t="shared" si="30"/>
        <v>#N/A</v>
      </c>
      <c r="S348" s="3" t="e">
        <f t="shared" si="31"/>
        <v>#N/A</v>
      </c>
      <c r="T348" s="7" t="e">
        <f t="shared" si="32"/>
        <v>#N/A</v>
      </c>
    </row>
    <row r="349" spans="9:20" ht="15" customHeight="1" x14ac:dyDescent="0.25">
      <c r="I349" s="3" t="s">
        <v>408</v>
      </c>
      <c r="J349" s="3">
        <v>0</v>
      </c>
      <c r="L349" s="3" t="s">
        <v>81</v>
      </c>
      <c r="M349" s="3" t="e">
        <f t="shared" si="29"/>
        <v>#N/A</v>
      </c>
      <c r="N349" s="3" t="e">
        <f t="shared" si="30"/>
        <v>#N/A</v>
      </c>
      <c r="S349" s="3" t="e">
        <f t="shared" si="31"/>
        <v>#N/A</v>
      </c>
      <c r="T349" s="7" t="e">
        <f t="shared" si="32"/>
        <v>#N/A</v>
      </c>
    </row>
    <row r="350" spans="9:20" ht="15" customHeight="1" x14ac:dyDescent="0.25">
      <c r="I350" s="3" t="s">
        <v>409</v>
      </c>
      <c r="J350" s="3">
        <v>0</v>
      </c>
      <c r="K350" s="3" t="s">
        <v>60</v>
      </c>
      <c r="L350" s="3" t="s">
        <v>81</v>
      </c>
      <c r="M350" s="3" t="e">
        <f t="shared" si="29"/>
        <v>#N/A</v>
      </c>
      <c r="N350" s="3" t="e">
        <f t="shared" si="30"/>
        <v>#N/A</v>
      </c>
      <c r="S350" s="3" t="e">
        <f t="shared" si="31"/>
        <v>#N/A</v>
      </c>
      <c r="T350" s="7" t="e">
        <f t="shared" si="32"/>
        <v>#N/A</v>
      </c>
    </row>
    <row r="351" spans="9:20" ht="15" customHeight="1" x14ac:dyDescent="0.25">
      <c r="I351" s="3" t="s">
        <v>410</v>
      </c>
      <c r="J351" s="3">
        <v>0</v>
      </c>
      <c r="L351" s="3" t="s">
        <v>137</v>
      </c>
      <c r="M351" s="3" t="e">
        <f t="shared" si="29"/>
        <v>#N/A</v>
      </c>
      <c r="N351" s="3" t="e">
        <f t="shared" si="30"/>
        <v>#N/A</v>
      </c>
      <c r="S351" s="3" t="e">
        <f t="shared" si="31"/>
        <v>#N/A</v>
      </c>
      <c r="T351" s="7" t="e">
        <f t="shared" si="32"/>
        <v>#N/A</v>
      </c>
    </row>
    <row r="352" spans="9:20" ht="15" customHeight="1" x14ac:dyDescent="0.25">
      <c r="I352" s="3" t="s">
        <v>411</v>
      </c>
      <c r="J352" s="3">
        <v>0</v>
      </c>
      <c r="K352" s="3" t="s">
        <v>57</v>
      </c>
      <c r="L352" s="3" t="s">
        <v>81</v>
      </c>
      <c r="M352" s="3" t="e">
        <f t="shared" si="29"/>
        <v>#N/A</v>
      </c>
      <c r="N352" s="3" t="e">
        <f t="shared" si="30"/>
        <v>#N/A</v>
      </c>
      <c r="S352" s="3" t="e">
        <f t="shared" si="31"/>
        <v>#N/A</v>
      </c>
      <c r="T352" s="7" t="e">
        <f t="shared" si="32"/>
        <v>#N/A</v>
      </c>
    </row>
    <row r="353" spans="9:20" ht="15" customHeight="1" x14ac:dyDescent="0.25">
      <c r="I353" s="3" t="s">
        <v>412</v>
      </c>
      <c r="J353" s="3">
        <v>232352</v>
      </c>
      <c r="K353" s="3" t="s">
        <v>55</v>
      </c>
      <c r="L353" s="3" t="s">
        <v>91</v>
      </c>
      <c r="M353" s="3" t="e">
        <f t="shared" si="29"/>
        <v>#N/A</v>
      </c>
      <c r="N353" s="3" t="e">
        <f t="shared" si="30"/>
        <v>#N/A</v>
      </c>
      <c r="S353" s="3" t="e">
        <f t="shared" si="31"/>
        <v>#N/A</v>
      </c>
      <c r="T353" s="7" t="e">
        <f t="shared" si="32"/>
        <v>#N/A</v>
      </c>
    </row>
    <row r="354" spans="9:20" ht="15" customHeight="1" x14ac:dyDescent="0.25">
      <c r="I354" s="3" t="s">
        <v>413</v>
      </c>
      <c r="J354" s="3">
        <v>0</v>
      </c>
      <c r="K354" s="3" t="s">
        <v>57</v>
      </c>
      <c r="L354" s="3" t="s">
        <v>63</v>
      </c>
      <c r="M354" s="3" t="e">
        <f t="shared" si="29"/>
        <v>#N/A</v>
      </c>
      <c r="N354" s="3" t="e">
        <f t="shared" si="30"/>
        <v>#N/A</v>
      </c>
      <c r="S354" s="3" t="e">
        <f t="shared" si="31"/>
        <v>#N/A</v>
      </c>
      <c r="T354" s="7" t="e">
        <f t="shared" si="32"/>
        <v>#N/A</v>
      </c>
    </row>
    <row r="355" spans="9:20" ht="15" customHeight="1" x14ac:dyDescent="0.25">
      <c r="I355" s="3" t="s">
        <v>414</v>
      </c>
      <c r="J355" s="3">
        <v>0</v>
      </c>
      <c r="K355" s="3" t="s">
        <v>450</v>
      </c>
      <c r="L355" s="3" t="s">
        <v>81</v>
      </c>
      <c r="M355" s="3" t="e">
        <f t="shared" si="29"/>
        <v>#N/A</v>
      </c>
      <c r="N355" s="3" t="e">
        <f t="shared" si="30"/>
        <v>#N/A</v>
      </c>
      <c r="S355" s="3" t="e">
        <f t="shared" si="31"/>
        <v>#N/A</v>
      </c>
      <c r="T355" s="7" t="e">
        <f t="shared" si="32"/>
        <v>#N/A</v>
      </c>
    </row>
    <row r="356" spans="9:20" ht="15" customHeight="1" x14ac:dyDescent="0.25">
      <c r="I356" s="3" t="s">
        <v>418</v>
      </c>
      <c r="J356" s="3">
        <v>0</v>
      </c>
      <c r="K356" s="3" t="s">
        <v>54</v>
      </c>
      <c r="L356" s="3" t="s">
        <v>63</v>
      </c>
      <c r="M356" s="3" t="e">
        <f t="shared" si="29"/>
        <v>#N/A</v>
      </c>
      <c r="N356" s="3" t="e">
        <f t="shared" si="30"/>
        <v>#N/A</v>
      </c>
      <c r="S356" s="3" t="e">
        <f t="shared" si="31"/>
        <v>#N/A</v>
      </c>
      <c r="T356" s="7" t="e">
        <f t="shared" si="32"/>
        <v>#N/A</v>
      </c>
    </row>
    <row r="357" spans="9:20" ht="15" customHeight="1" x14ac:dyDescent="0.25">
      <c r="I357" s="3" t="s">
        <v>420</v>
      </c>
      <c r="J357" s="3">
        <v>0</v>
      </c>
      <c r="K357" s="3" t="s">
        <v>54</v>
      </c>
      <c r="L357" s="3" t="s">
        <v>91</v>
      </c>
      <c r="M357" s="3" t="e">
        <f t="shared" si="29"/>
        <v>#N/A</v>
      </c>
      <c r="N357" s="3" t="e">
        <f t="shared" si="30"/>
        <v>#N/A</v>
      </c>
      <c r="S357" s="3" t="e">
        <f t="shared" si="31"/>
        <v>#N/A</v>
      </c>
      <c r="T357" s="7" t="e">
        <f t="shared" si="32"/>
        <v>#N/A</v>
      </c>
    </row>
    <row r="358" spans="9:20" ht="15" customHeight="1" x14ac:dyDescent="0.25">
      <c r="I358" s="3" t="s">
        <v>423</v>
      </c>
      <c r="J358" s="3">
        <v>796335</v>
      </c>
      <c r="L358" s="3" t="s">
        <v>37</v>
      </c>
      <c r="M358" s="3" t="e">
        <f t="shared" si="29"/>
        <v>#N/A</v>
      </c>
      <c r="N358" s="3" t="e">
        <f t="shared" si="30"/>
        <v>#N/A</v>
      </c>
      <c r="S358" s="3" t="e">
        <f t="shared" si="31"/>
        <v>#N/A</v>
      </c>
      <c r="T358" s="7" t="e">
        <f t="shared" si="32"/>
        <v>#N/A</v>
      </c>
    </row>
    <row r="359" spans="9:20" ht="15" customHeight="1" x14ac:dyDescent="0.25">
      <c r="I359" s="3" t="s">
        <v>424</v>
      </c>
      <c r="J359" s="3">
        <v>0</v>
      </c>
      <c r="K359" s="3" t="s">
        <v>58</v>
      </c>
      <c r="L359" s="3" t="s">
        <v>37</v>
      </c>
      <c r="M359" s="3" t="e">
        <f t="shared" si="29"/>
        <v>#N/A</v>
      </c>
      <c r="N359" s="3" t="e">
        <f t="shared" si="30"/>
        <v>#N/A</v>
      </c>
      <c r="S359" s="3" t="e">
        <f t="shared" si="31"/>
        <v>#N/A</v>
      </c>
      <c r="T359" s="7" t="e">
        <f t="shared" si="32"/>
        <v>#N/A</v>
      </c>
    </row>
    <row r="360" spans="9:20" ht="15" customHeight="1" x14ac:dyDescent="0.25">
      <c r="I360" s="3" t="s">
        <v>426</v>
      </c>
      <c r="J360" s="3">
        <v>0</v>
      </c>
      <c r="L360" s="3" t="s">
        <v>35</v>
      </c>
      <c r="M360" s="3" t="e">
        <f t="shared" si="29"/>
        <v>#N/A</v>
      </c>
      <c r="N360" s="3" t="e">
        <f t="shared" si="30"/>
        <v>#N/A</v>
      </c>
      <c r="S360" s="3" t="e">
        <f t="shared" si="31"/>
        <v>#N/A</v>
      </c>
      <c r="T360" s="7" t="e">
        <f t="shared" si="32"/>
        <v>#N/A</v>
      </c>
    </row>
    <row r="361" spans="9:20" ht="15" customHeight="1" x14ac:dyDescent="0.25">
      <c r="I361" s="3" t="s">
        <v>427</v>
      </c>
      <c r="J361" s="3">
        <v>0</v>
      </c>
      <c r="K361" s="3" t="s">
        <v>226</v>
      </c>
      <c r="L361" s="3" t="s">
        <v>35</v>
      </c>
      <c r="M361" s="3" t="e">
        <f t="shared" si="29"/>
        <v>#N/A</v>
      </c>
      <c r="N361" s="3" t="e">
        <f t="shared" si="30"/>
        <v>#N/A</v>
      </c>
      <c r="S361" s="3" t="e">
        <f t="shared" si="31"/>
        <v>#N/A</v>
      </c>
      <c r="T361" s="7" t="e">
        <f t="shared" si="32"/>
        <v>#N/A</v>
      </c>
    </row>
    <row r="362" spans="9:20" ht="15" customHeight="1" x14ac:dyDescent="0.25">
      <c r="I362" s="3" t="s">
        <v>429</v>
      </c>
      <c r="J362" s="3">
        <v>0</v>
      </c>
      <c r="K362" s="3" t="s">
        <v>57</v>
      </c>
      <c r="L362" s="3" t="s">
        <v>81</v>
      </c>
      <c r="M362" s="3" t="e">
        <f t="shared" si="29"/>
        <v>#N/A</v>
      </c>
      <c r="N362" s="3" t="e">
        <f t="shared" si="30"/>
        <v>#N/A</v>
      </c>
      <c r="S362" s="3" t="e">
        <f t="shared" si="31"/>
        <v>#N/A</v>
      </c>
      <c r="T362" s="7" t="e">
        <f t="shared" si="32"/>
        <v>#N/A</v>
      </c>
    </row>
    <row r="363" spans="9:20" ht="15" customHeight="1" x14ac:dyDescent="0.25">
      <c r="I363" s="3" t="s">
        <v>430</v>
      </c>
      <c r="J363" s="3">
        <v>0</v>
      </c>
      <c r="K363" s="3" t="s">
        <v>57</v>
      </c>
      <c r="L363" s="3" t="s">
        <v>83</v>
      </c>
      <c r="M363" s="3" t="e">
        <f t="shared" si="29"/>
        <v>#N/A</v>
      </c>
      <c r="N363" s="3" t="e">
        <f t="shared" si="30"/>
        <v>#N/A</v>
      </c>
      <c r="S363" s="3" t="e">
        <f t="shared" si="31"/>
        <v>#N/A</v>
      </c>
      <c r="T363" s="7" t="e">
        <f t="shared" si="32"/>
        <v>#N/A</v>
      </c>
    </row>
    <row r="364" spans="9:20" ht="15" customHeight="1" x14ac:dyDescent="0.25">
      <c r="I364" s="3" t="s">
        <v>433</v>
      </c>
      <c r="J364" s="3">
        <v>0</v>
      </c>
      <c r="K364" s="3" t="s">
        <v>55</v>
      </c>
      <c r="L364" s="3" t="s">
        <v>87</v>
      </c>
      <c r="M364" s="3" t="e">
        <f t="shared" si="29"/>
        <v>#N/A</v>
      </c>
      <c r="N364" s="3" t="e">
        <f t="shared" si="30"/>
        <v>#N/A</v>
      </c>
      <c r="S364" s="3" t="e">
        <f t="shared" si="31"/>
        <v>#N/A</v>
      </c>
      <c r="T364" s="7" t="e">
        <f t="shared" si="32"/>
        <v>#N/A</v>
      </c>
    </row>
    <row r="365" spans="9:20" ht="15" customHeight="1" x14ac:dyDescent="0.25">
      <c r="I365" s="3" t="s">
        <v>434</v>
      </c>
      <c r="J365" s="3">
        <v>0</v>
      </c>
      <c r="K365" s="3" t="s">
        <v>54</v>
      </c>
      <c r="L365" s="3" t="s">
        <v>87</v>
      </c>
      <c r="M365" s="3" t="e">
        <f t="shared" si="29"/>
        <v>#N/A</v>
      </c>
      <c r="N365" s="3" t="e">
        <f t="shared" si="30"/>
        <v>#N/A</v>
      </c>
      <c r="S365" s="3" t="e">
        <f t="shared" si="31"/>
        <v>#N/A</v>
      </c>
      <c r="T365" s="7" t="e">
        <f t="shared" si="32"/>
        <v>#N/A</v>
      </c>
    </row>
    <row r="366" spans="9:20" ht="15" customHeight="1" x14ac:dyDescent="0.25">
      <c r="I366" s="3" t="s">
        <v>435</v>
      </c>
      <c r="J366" s="3">
        <v>0</v>
      </c>
      <c r="K366" s="3" t="s">
        <v>54</v>
      </c>
      <c r="L366" s="3" t="s">
        <v>88</v>
      </c>
      <c r="M366" s="3" t="e">
        <f t="shared" si="29"/>
        <v>#N/A</v>
      </c>
      <c r="N366" s="3" t="e">
        <f t="shared" si="30"/>
        <v>#N/A</v>
      </c>
      <c r="S366" s="3" t="e">
        <f t="shared" si="31"/>
        <v>#N/A</v>
      </c>
      <c r="T366" s="7" t="e">
        <f t="shared" si="32"/>
        <v>#N/A</v>
      </c>
    </row>
    <row r="367" spans="9:20" ht="15" customHeight="1" x14ac:dyDescent="0.25">
      <c r="I367" s="3" t="s">
        <v>438</v>
      </c>
      <c r="J367" s="3">
        <v>0</v>
      </c>
      <c r="K367" s="3" t="s">
        <v>57</v>
      </c>
      <c r="L367" s="3" t="s">
        <v>87</v>
      </c>
      <c r="M367" s="3" t="e">
        <f t="shared" si="29"/>
        <v>#N/A</v>
      </c>
      <c r="N367" s="3" t="e">
        <f t="shared" si="30"/>
        <v>#N/A</v>
      </c>
      <c r="S367" s="3" t="e">
        <f t="shared" si="31"/>
        <v>#N/A</v>
      </c>
      <c r="T367" s="7" t="e">
        <f t="shared" si="32"/>
        <v>#N/A</v>
      </c>
    </row>
    <row r="368" spans="9:20" ht="15" customHeight="1" x14ac:dyDescent="0.25">
      <c r="I368" s="3" t="s">
        <v>439</v>
      </c>
      <c r="J368" s="3">
        <v>179706</v>
      </c>
      <c r="L368" s="3" t="s">
        <v>62</v>
      </c>
      <c r="M368" s="3" t="e">
        <f t="shared" si="29"/>
        <v>#N/A</v>
      </c>
      <c r="N368" s="3" t="e">
        <f t="shared" si="30"/>
        <v>#N/A</v>
      </c>
      <c r="S368" s="3" t="e">
        <f t="shared" si="31"/>
        <v>#N/A</v>
      </c>
      <c r="T368" s="7" t="e">
        <f t="shared" si="32"/>
        <v>#N/A</v>
      </c>
    </row>
    <row r="369" spans="9:20" ht="15" customHeight="1" x14ac:dyDescent="0.25">
      <c r="I369" s="3" t="s">
        <v>440</v>
      </c>
      <c r="J369" s="3">
        <v>0</v>
      </c>
      <c r="K369" s="3" t="s">
        <v>57</v>
      </c>
      <c r="L369" s="3" t="s">
        <v>81</v>
      </c>
      <c r="M369" s="3" t="e">
        <f t="shared" si="29"/>
        <v>#N/A</v>
      </c>
      <c r="N369" s="3" t="e">
        <f t="shared" si="30"/>
        <v>#N/A</v>
      </c>
      <c r="S369" s="3" t="e">
        <f t="shared" si="31"/>
        <v>#N/A</v>
      </c>
      <c r="T369" s="7" t="e">
        <f t="shared" si="32"/>
        <v>#N/A</v>
      </c>
    </row>
    <row r="370" spans="9:20" ht="15" customHeight="1" x14ac:dyDescent="0.25">
      <c r="I370" s="3" t="s">
        <v>441</v>
      </c>
      <c r="J370" s="3">
        <v>0</v>
      </c>
      <c r="K370" s="3" t="s">
        <v>58</v>
      </c>
      <c r="L370" s="3" t="s">
        <v>35</v>
      </c>
      <c r="M370" s="3" t="e">
        <f t="shared" si="29"/>
        <v>#N/A</v>
      </c>
      <c r="N370" s="3" t="e">
        <f t="shared" si="30"/>
        <v>#N/A</v>
      </c>
      <c r="S370" s="3" t="e">
        <f t="shared" si="31"/>
        <v>#N/A</v>
      </c>
      <c r="T370" s="7" t="e">
        <f t="shared" si="32"/>
        <v>#N/A</v>
      </c>
    </row>
  </sheetData>
  <pageMargins left="0.7" right="0.7" top="0.75" bottom="0.75" header="0.3" footer="0.3"/>
  <pageSetup paperSize="9" orientation="portrait" r:id="rId1"/>
  <ignoredErrors>
    <ignoredError sqref="D1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showGridLines="0" zoomScale="85" zoomScaleNormal="85" workbookViewId="0">
      <selection activeCell="B2" sqref="B2:C5"/>
    </sheetView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6" width="12.28515625" style="3" bestFit="1" customWidth="1"/>
    <col min="7" max="8" width="8.85546875" style="3"/>
    <col min="9" max="9" width="18.28515625" style="3" bestFit="1" customWidth="1"/>
    <col min="10" max="10" width="15.5703125" style="3" bestFit="1" customWidth="1"/>
    <col min="11" max="12" width="8.85546875" style="3"/>
    <col min="13" max="13" width="18.28515625" style="3" bestFit="1" customWidth="1"/>
    <col min="14" max="14" width="15.5703125" style="3" bestFit="1" customWidth="1"/>
    <col min="15" max="16384" width="8.85546875" style="3"/>
  </cols>
  <sheetData>
    <row r="1" spans="1:15" ht="19.899999999999999" customHeight="1" thickBot="1" x14ac:dyDescent="0.3">
      <c r="A1" s="16" t="s">
        <v>68</v>
      </c>
      <c r="B1" s="2" t="s">
        <v>66</v>
      </c>
      <c r="C1" s="2" t="s">
        <v>106</v>
      </c>
      <c r="D1" s="2" t="s">
        <v>107</v>
      </c>
    </row>
    <row r="2" spans="1:15" ht="13.5" thickTop="1" x14ac:dyDescent="0.25">
      <c r="A2" s="3" t="s">
        <v>29</v>
      </c>
      <c r="B2" s="7">
        <v>149617083</v>
      </c>
      <c r="C2" s="9">
        <v>-9038260.0000000298</v>
      </c>
      <c r="D2" s="10">
        <f>+C2/(B2-C2)</f>
        <v>-5.6967889193621599E-2</v>
      </c>
      <c r="E2" s="17">
        <f>+B2/$B$6</f>
        <v>0.43249523294211772</v>
      </c>
      <c r="F2" s="9">
        <v>158655343.00000003</v>
      </c>
      <c r="G2" s="3">
        <v>1000000</v>
      </c>
    </row>
    <row r="3" spans="1:15" ht="12.75" x14ac:dyDescent="0.25">
      <c r="A3" s="3" t="s">
        <v>30</v>
      </c>
      <c r="B3" s="7">
        <v>106810895</v>
      </c>
      <c r="C3" s="9">
        <v>-21255008.000000015</v>
      </c>
      <c r="D3" s="10">
        <f>+C3/(B3-C3)</f>
        <v>-0.16596929785440245</v>
      </c>
      <c r="E3" s="17">
        <f>+B3/$B$6</f>
        <v>0.30875620609299725</v>
      </c>
      <c r="F3" s="9">
        <v>128065903.00000001</v>
      </c>
    </row>
    <row r="4" spans="1:15" ht="12.75" x14ac:dyDescent="0.25">
      <c r="A4" s="3" t="s">
        <v>31</v>
      </c>
      <c r="B4" s="7">
        <v>59822556</v>
      </c>
      <c r="C4" s="9">
        <v>6146306.0000000075</v>
      </c>
      <c r="D4" s="10">
        <f>+C4/(B4-C4)</f>
        <v>0.11450699331641104</v>
      </c>
      <c r="E4" s="17">
        <f>+B4/$B$6</f>
        <v>0.17292791554031892</v>
      </c>
      <c r="F4" s="9">
        <v>53676249.999999993</v>
      </c>
    </row>
    <row r="5" spans="1:15" x14ac:dyDescent="0.25">
      <c r="A5" s="3" t="s">
        <v>32</v>
      </c>
      <c r="B5" s="7">
        <v>29688731</v>
      </c>
      <c r="C5" s="9">
        <v>-32754855.999999993</v>
      </c>
      <c r="D5" s="10">
        <f>+C5/(B5-C5)</f>
        <v>-0.52455116007349156</v>
      </c>
      <c r="E5" s="17">
        <f>+B5/$B$6</f>
        <v>8.5820645424566078E-2</v>
      </c>
      <c r="F5" s="9">
        <v>62443586.999999993</v>
      </c>
      <c r="I5" s="35" t="s">
        <v>446</v>
      </c>
      <c r="J5" t="s">
        <v>449</v>
      </c>
      <c r="K5"/>
      <c r="M5" s="35" t="s">
        <v>446</v>
      </c>
      <c r="N5" t="s">
        <v>449</v>
      </c>
      <c r="O5"/>
    </row>
    <row r="6" spans="1:15" ht="15.75" thickBot="1" x14ac:dyDescent="0.3">
      <c r="A6" s="11" t="s">
        <v>64</v>
      </c>
      <c r="B6" s="12">
        <f>+SUM(B2:B5)</f>
        <v>345939265</v>
      </c>
      <c r="C6" s="14">
        <f>+SUM(C2:C5)</f>
        <v>-56901818.00000003</v>
      </c>
      <c r="D6" s="15">
        <f>+C6/(B6-C6)</f>
        <v>-0.14125127848492064</v>
      </c>
      <c r="I6" s="36" t="s">
        <v>54</v>
      </c>
      <c r="J6" s="37">
        <v>48311197</v>
      </c>
      <c r="K6"/>
      <c r="M6" s="36" t="s">
        <v>451</v>
      </c>
      <c r="N6">
        <v>7.9676999999999998E-2</v>
      </c>
      <c r="O6"/>
    </row>
    <row r="7" spans="1:15" x14ac:dyDescent="0.25">
      <c r="C7" s="7"/>
      <c r="I7" s="36" t="s">
        <v>55</v>
      </c>
      <c r="J7" s="37">
        <v>128006487</v>
      </c>
      <c r="K7"/>
      <c r="M7" s="36" t="s">
        <v>54</v>
      </c>
      <c r="N7">
        <v>63.450658000000011</v>
      </c>
      <c r="O7"/>
    </row>
    <row r="8" spans="1:15" x14ac:dyDescent="0.25">
      <c r="C8" s="7"/>
      <c r="I8" s="36" t="s">
        <v>56</v>
      </c>
      <c r="J8" s="37">
        <v>21610596</v>
      </c>
      <c r="K8"/>
      <c r="M8" s="36" t="s">
        <v>55</v>
      </c>
      <c r="N8">
        <v>135.04833600000001</v>
      </c>
      <c r="O8"/>
    </row>
    <row r="9" spans="1:15" x14ac:dyDescent="0.25">
      <c r="C9" s="7"/>
      <c r="I9" s="36" t="s">
        <v>57</v>
      </c>
      <c r="J9" s="37">
        <v>43785722</v>
      </c>
      <c r="K9"/>
      <c r="M9" s="36" t="s">
        <v>56</v>
      </c>
      <c r="N9">
        <v>20.361514</v>
      </c>
      <c r="O9"/>
    </row>
    <row r="10" spans="1:15" x14ac:dyDescent="0.25">
      <c r="D10" s="8"/>
      <c r="I10" s="36" t="s">
        <v>30</v>
      </c>
      <c r="J10" s="37">
        <v>14713976</v>
      </c>
      <c r="K10"/>
      <c r="M10" s="36" t="s">
        <v>57</v>
      </c>
      <c r="N10">
        <v>56.175371000000005</v>
      </c>
      <c r="O10"/>
    </row>
    <row r="11" spans="1:15" x14ac:dyDescent="0.25">
      <c r="D11" s="8"/>
      <c r="I11" s="36" t="s">
        <v>58</v>
      </c>
      <c r="J11" s="37">
        <v>4657645</v>
      </c>
      <c r="K11"/>
      <c r="M11" s="36" t="s">
        <v>30</v>
      </c>
      <c r="N11">
        <v>8.3601970000000012</v>
      </c>
      <c r="O11"/>
    </row>
    <row r="12" spans="1:15" x14ac:dyDescent="0.25">
      <c r="D12" s="8"/>
      <c r="I12" s="36" t="s">
        <v>31</v>
      </c>
      <c r="J12" s="37">
        <v>59822556</v>
      </c>
      <c r="K12"/>
      <c r="M12" s="36" t="s">
        <v>58</v>
      </c>
      <c r="N12">
        <v>9.126631999999999</v>
      </c>
      <c r="O12"/>
    </row>
    <row r="13" spans="1:15" x14ac:dyDescent="0.25">
      <c r="D13" s="8"/>
      <c r="I13" s="36" t="s">
        <v>226</v>
      </c>
      <c r="J13" s="37">
        <v>19265</v>
      </c>
      <c r="K13"/>
      <c r="M13" s="36" t="s">
        <v>450</v>
      </c>
      <c r="N13">
        <v>3.2454930000000002</v>
      </c>
      <c r="O13"/>
    </row>
    <row r="14" spans="1:15" x14ac:dyDescent="0.25">
      <c r="D14" s="8"/>
      <c r="I14" s="36" t="s">
        <v>59</v>
      </c>
      <c r="J14" s="37">
        <v>196921</v>
      </c>
      <c r="K14"/>
      <c r="M14" s="36" t="s">
        <v>31</v>
      </c>
      <c r="N14">
        <v>53.676249999999989</v>
      </c>
      <c r="O14"/>
    </row>
    <row r="15" spans="1:15" x14ac:dyDescent="0.25">
      <c r="I15" s="36" t="s">
        <v>60</v>
      </c>
      <c r="J15" s="37">
        <v>445772</v>
      </c>
      <c r="K15"/>
      <c r="M15" s="36" t="s">
        <v>442</v>
      </c>
      <c r="N15"/>
      <c r="O15"/>
    </row>
    <row r="16" spans="1:15" x14ac:dyDescent="0.25">
      <c r="I16" s="36" t="s">
        <v>447</v>
      </c>
      <c r="J16" s="37">
        <v>24369128</v>
      </c>
      <c r="K16"/>
      <c r="M16" s="36" t="s">
        <v>226</v>
      </c>
      <c r="N16">
        <v>1.9265000000000001E-2</v>
      </c>
      <c r="O16"/>
    </row>
    <row r="17" spans="1:15" x14ac:dyDescent="0.25">
      <c r="I17" s="36" t="s">
        <v>448</v>
      </c>
      <c r="J17" s="37">
        <v>345939265</v>
      </c>
      <c r="K17"/>
      <c r="M17" s="36" t="s">
        <v>59</v>
      </c>
      <c r="N17">
        <v>1.946539</v>
      </c>
      <c r="O17"/>
    </row>
    <row r="18" spans="1:15" x14ac:dyDescent="0.25">
      <c r="I18"/>
      <c r="J18"/>
      <c r="K18"/>
      <c r="M18" s="36" t="s">
        <v>60</v>
      </c>
      <c r="N18">
        <v>2.4579439999999999</v>
      </c>
      <c r="O18"/>
    </row>
    <row r="19" spans="1:15" x14ac:dyDescent="0.25">
      <c r="I19"/>
      <c r="J19"/>
      <c r="K19"/>
      <c r="M19" s="36" t="s">
        <v>447</v>
      </c>
      <c r="N19">
        <v>48.893206999999997</v>
      </c>
      <c r="O19"/>
    </row>
    <row r="20" spans="1:15" x14ac:dyDescent="0.25">
      <c r="I20"/>
      <c r="J20"/>
      <c r="K20"/>
      <c r="M20" s="36" t="s">
        <v>448</v>
      </c>
      <c r="N20">
        <v>402.84108300000003</v>
      </c>
      <c r="O20"/>
    </row>
    <row r="21" spans="1:15" x14ac:dyDescent="0.25">
      <c r="I21" s="36" t="s">
        <v>29</v>
      </c>
      <c r="J21">
        <f>+GETPIVOTDATA("azioni",$I$5,"stile","Core Value")+GETPIVOTDATA("azioni",$I$5,"stile","Deep Value")</f>
        <v>149617083</v>
      </c>
      <c r="K21"/>
      <c r="M21"/>
      <c r="N21"/>
      <c r="O21"/>
    </row>
    <row r="22" spans="1:15" x14ac:dyDescent="0.25">
      <c r="I22" s="36" t="s">
        <v>30</v>
      </c>
      <c r="J22">
        <f>+GETPIVOTDATA("azioni",$I$5,"stile","Core Growth")+GETPIVOTDATA("azioni",$I$5,"stile","GARP")+GETPIVOTDATA("azioni",$I$5,"stile","Growth")</f>
        <v>106810895</v>
      </c>
      <c r="K22"/>
      <c r="M22"/>
      <c r="N22"/>
      <c r="O22"/>
    </row>
    <row r="23" spans="1:15" x14ac:dyDescent="0.25">
      <c r="I23" s="3" t="s">
        <v>31</v>
      </c>
      <c r="J23" s="3">
        <f>+GETPIVOTDATA("azioni",$I$5,"stile","Index")</f>
        <v>59822556</v>
      </c>
      <c r="M23" s="36" t="s">
        <v>29</v>
      </c>
      <c r="N23" s="3">
        <f>+GETPIVOTDATA("azioni",$M$5,"stile","Core Value")+GETPIVOTDATA("azioni",$M$5,"stile","Deep Value")+GETPIVOTDATA("azioni",$M$5,"stile","Income Value")</f>
        <v>158.65534300000002</v>
      </c>
    </row>
    <row r="24" spans="1:15" x14ac:dyDescent="0.25">
      <c r="A24" s="18" t="s">
        <v>69</v>
      </c>
      <c r="I24" s="3" t="s">
        <v>32</v>
      </c>
      <c r="J24" s="3">
        <f>+GETPIVOTDATA("azioni",$I$5,"stile","Hedge Fund")+GETPIVOTDATA("azioni",$I$5,"stile","Momentum")+GETPIVOTDATA("azioni",$I$5,"stile","Specialty")+GETPIVOTDATA("azioni",$I$5,"stile","Yield")+GETPIVOTDATA("azioni",$I$5,"stile",)</f>
        <v>29688731</v>
      </c>
      <c r="M24" s="36" t="s">
        <v>30</v>
      </c>
      <c r="N24" s="3">
        <f>+GETPIVOTDATA("azioni",$M$5,"stile","Aggressive Growth")+GETPIVOTDATA("azioni",$M$5,"stile","Core Growth")+GETPIVOTDATA("azioni",$M$5,"stile","GARP")+GETPIVOTDATA("azioni",$M$5,"stile","Growth")+GETPIVOTDATA("azioni",$M$5,"stile","Mixed Style")</f>
        <v>128.06590300000002</v>
      </c>
    </row>
    <row r="25" spans="1:15" ht="12.75" x14ac:dyDescent="0.25">
      <c r="J25" s="3">
        <f>SUM(J21:J24)</f>
        <v>345939265</v>
      </c>
      <c r="M25" s="3" t="s">
        <v>31</v>
      </c>
      <c r="N25" s="3">
        <f>+GETPIVOTDATA("azioni",$M$5,"stile","Index")</f>
        <v>53.676249999999989</v>
      </c>
    </row>
    <row r="26" spans="1:15" ht="12.75" x14ac:dyDescent="0.25">
      <c r="M26" s="3" t="s">
        <v>32</v>
      </c>
      <c r="N26" s="3">
        <f>+GETPIVOTDATA("azioni",$M$5,"stile","Hedge Fund")+GETPIVOTDATA("azioni",$M$5,"stile","Momentum")+GETPIVOTDATA("azioni",$M$5,"stile","Specialty")+GETPIVOTDATA("azioni",$M$5,"stile",)+GETPIVOTDATA("azioni",$M$5,"stile","Yield")</f>
        <v>62.443586999999994</v>
      </c>
    </row>
    <row r="27" spans="1:15" ht="12.75" x14ac:dyDescent="0.25">
      <c r="A27" s="5" t="s">
        <v>458</v>
      </c>
      <c r="N27" s="3">
        <f>SUM(N23:N26)</f>
        <v>402.84108300000003</v>
      </c>
    </row>
    <row r="28" spans="1:15" ht="12.75" x14ac:dyDescent="0.25"/>
    <row r="29" spans="1:15" ht="12.75" x14ac:dyDescent="0.25"/>
    <row r="30" spans="1:15" ht="12.75" x14ac:dyDescent="0.25"/>
    <row r="31" spans="1:15" ht="12.75" x14ac:dyDescent="0.25"/>
    <row r="32" spans="1:15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5"/>
  <sheetViews>
    <sheetView showGridLines="0" zoomScale="85" zoomScaleNormal="85" workbookViewId="0">
      <selection activeCell="A2" sqref="A2:C10"/>
    </sheetView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2" width="8.85546875" style="3"/>
    <col min="13" max="13" width="18.28515625" style="3" bestFit="1" customWidth="1"/>
    <col min="14" max="14" width="15.5703125" style="3" bestFit="1" customWidth="1"/>
    <col min="15" max="16" width="8.85546875" style="3"/>
    <col min="17" max="17" width="18.28515625" style="3" bestFit="1" customWidth="1"/>
    <col min="18" max="18" width="15.5703125" style="3" bestFit="1" customWidth="1"/>
    <col min="19" max="16384" width="8.85546875" style="3"/>
  </cols>
  <sheetData>
    <row r="1" spans="1:19" ht="19.899999999999999" customHeight="1" thickBot="1" x14ac:dyDescent="0.3">
      <c r="A1" s="16" t="s">
        <v>70</v>
      </c>
      <c r="B1" s="2" t="s">
        <v>66</v>
      </c>
      <c r="C1" s="2" t="s">
        <v>106</v>
      </c>
      <c r="D1" s="2" t="s">
        <v>107</v>
      </c>
      <c r="H1" s="3">
        <v>1000000</v>
      </c>
    </row>
    <row r="2" spans="1:19" ht="13.5" thickTop="1" x14ac:dyDescent="0.25">
      <c r="A2" s="3" t="s">
        <v>33</v>
      </c>
      <c r="B2" s="7">
        <v>81261563</v>
      </c>
      <c r="C2" s="9">
        <v>-22746390</v>
      </c>
      <c r="D2" s="10">
        <f t="shared" ref="D2:D11" si="0">+C2/(B2-C2)</f>
        <v>-0.21869856432997964</v>
      </c>
      <c r="E2" s="17">
        <f t="shared" ref="E2:E10" si="1">+B2/$B$11</f>
        <v>0.23490124198535253</v>
      </c>
      <c r="G2" s="3">
        <v>104007953</v>
      </c>
    </row>
    <row r="3" spans="1:19" ht="12.75" x14ac:dyDescent="0.25">
      <c r="A3" s="3" t="s">
        <v>34</v>
      </c>
      <c r="B3" s="7">
        <v>149148409</v>
      </c>
      <c r="C3" s="9">
        <v>-12647126.000000089</v>
      </c>
      <c r="D3" s="10">
        <f t="shared" si="0"/>
        <v>-7.8167336323589409E-2</v>
      </c>
      <c r="E3" s="17">
        <f t="shared" si="1"/>
        <v>0.43114044599707407</v>
      </c>
      <c r="G3" s="3">
        <v>161795535.00000009</v>
      </c>
    </row>
    <row r="4" spans="1:19" x14ac:dyDescent="0.25">
      <c r="A4" s="3" t="s">
        <v>35</v>
      </c>
      <c r="B4" s="7">
        <v>23926757</v>
      </c>
      <c r="C4" s="9">
        <v>-1456262.0000000037</v>
      </c>
      <c r="D4" s="10">
        <f t="shared" si="0"/>
        <v>-5.7371504941945775E-2</v>
      </c>
      <c r="E4" s="17">
        <f t="shared" si="1"/>
        <v>6.9164617667786282E-2</v>
      </c>
      <c r="G4" s="3">
        <v>25383019.000000004</v>
      </c>
      <c r="M4" s="35" t="s">
        <v>446</v>
      </c>
      <c r="N4" t="s">
        <v>449</v>
      </c>
      <c r="O4"/>
      <c r="Q4" s="35" t="s">
        <v>446</v>
      </c>
      <c r="R4" t="s">
        <v>449</v>
      </c>
      <c r="S4"/>
    </row>
    <row r="5" spans="1:19" x14ac:dyDescent="0.25">
      <c r="A5" s="3" t="s">
        <v>36</v>
      </c>
      <c r="B5" s="7">
        <v>4248228</v>
      </c>
      <c r="C5" s="9">
        <v>-218920</v>
      </c>
      <c r="D5" s="10">
        <f t="shared" si="0"/>
        <v>-4.9006659282387781E-2</v>
      </c>
      <c r="E5" s="17">
        <f t="shared" si="1"/>
        <v>1.2280271220440965E-2</v>
      </c>
      <c r="G5" s="3">
        <v>4467148</v>
      </c>
      <c r="M5" s="36" t="s">
        <v>61</v>
      </c>
      <c r="N5">
        <v>24.282983999999995</v>
      </c>
      <c r="O5"/>
      <c r="Q5" s="36" t="s">
        <v>61</v>
      </c>
      <c r="R5" s="37">
        <v>22567932</v>
      </c>
      <c r="S5"/>
    </row>
    <row r="6" spans="1:19" x14ac:dyDescent="0.25">
      <c r="A6" s="3" t="s">
        <v>37</v>
      </c>
      <c r="B6" s="7">
        <v>14102799</v>
      </c>
      <c r="C6" s="9">
        <v>-4375827</v>
      </c>
      <c r="D6" s="10">
        <f t="shared" si="0"/>
        <v>-0.23680478191397997</v>
      </c>
      <c r="E6" s="17">
        <f t="shared" si="1"/>
        <v>4.0766690650163695E-2</v>
      </c>
      <c r="G6" s="3">
        <v>18478626</v>
      </c>
      <c r="M6" s="36" t="s">
        <v>91</v>
      </c>
      <c r="N6">
        <v>2.4893280000000004</v>
      </c>
      <c r="O6"/>
      <c r="Q6" s="36" t="s">
        <v>91</v>
      </c>
      <c r="R6" s="37">
        <v>103000</v>
      </c>
      <c r="S6"/>
    </row>
    <row r="7" spans="1:19" x14ac:dyDescent="0.25">
      <c r="A7" s="3" t="s">
        <v>38</v>
      </c>
      <c r="B7" s="7">
        <v>13217444</v>
      </c>
      <c r="C7" s="9">
        <v>-1800291</v>
      </c>
      <c r="D7" s="10">
        <f t="shared" si="0"/>
        <v>-0.11987766464117258</v>
      </c>
      <c r="E7" s="17">
        <f t="shared" si="1"/>
        <v>3.8207411928218096E-2</v>
      </c>
      <c r="G7" s="3">
        <v>15017735</v>
      </c>
      <c r="M7" s="36" t="s">
        <v>85</v>
      </c>
      <c r="N7">
        <v>2.5075000000000003</v>
      </c>
      <c r="O7"/>
      <c r="Q7" s="36" t="s">
        <v>85</v>
      </c>
      <c r="R7" s="37">
        <v>2012703</v>
      </c>
      <c r="S7"/>
    </row>
    <row r="8" spans="1:19" x14ac:dyDescent="0.25">
      <c r="A8" s="3" t="s">
        <v>39</v>
      </c>
      <c r="B8" s="7">
        <v>21898086</v>
      </c>
      <c r="C8" s="9">
        <v>-4453201.0000000037</v>
      </c>
      <c r="D8" s="10">
        <f t="shared" si="0"/>
        <v>-0.16899368140918519</v>
      </c>
      <c r="E8" s="17">
        <f t="shared" si="1"/>
        <v>6.3300377307560038E-2</v>
      </c>
      <c r="G8" s="3">
        <v>26351287.000000004</v>
      </c>
      <c r="M8" s="36" t="s">
        <v>94</v>
      </c>
      <c r="N8">
        <v>5.801391999999999</v>
      </c>
      <c r="O8"/>
      <c r="Q8" s="36" t="s">
        <v>94</v>
      </c>
      <c r="R8" s="37">
        <v>5124145</v>
      </c>
      <c r="S8"/>
    </row>
    <row r="9" spans="1:19" x14ac:dyDescent="0.25">
      <c r="A9" s="3" t="s">
        <v>40</v>
      </c>
      <c r="B9" s="7">
        <v>7141869</v>
      </c>
      <c r="C9" s="9">
        <v>-6061843</v>
      </c>
      <c r="D9" s="10">
        <f t="shared" si="0"/>
        <v>-0.45910142541733717</v>
      </c>
      <c r="E9" s="17">
        <f t="shared" si="1"/>
        <v>2.0644863773992234E-2</v>
      </c>
      <c r="G9" s="3">
        <v>13203712</v>
      </c>
      <c r="M9" s="36" t="s">
        <v>95</v>
      </c>
      <c r="N9">
        <v>0.24869399999999997</v>
      </c>
      <c r="O9"/>
      <c r="Q9" s="36" t="s">
        <v>95</v>
      </c>
      <c r="R9" s="37">
        <v>215830</v>
      </c>
      <c r="S9"/>
    </row>
    <row r="10" spans="1:19" x14ac:dyDescent="0.25">
      <c r="A10" s="3" t="s">
        <v>32</v>
      </c>
      <c r="B10" s="7">
        <v>30994110</v>
      </c>
      <c r="C10" s="9">
        <v>-3141957.9999999925</v>
      </c>
      <c r="D10" s="10">
        <f t="shared" si="0"/>
        <v>-9.2042176620927549E-2</v>
      </c>
      <c r="E10" s="17">
        <f t="shared" si="1"/>
        <v>8.9594079469412072E-2</v>
      </c>
      <c r="G10" s="3">
        <v>34136067.999999993</v>
      </c>
      <c r="M10" s="36" t="s">
        <v>84</v>
      </c>
      <c r="N10">
        <v>0.28059999999999996</v>
      </c>
      <c r="O10"/>
      <c r="Q10" s="36" t="s">
        <v>84</v>
      </c>
      <c r="R10" s="37">
        <v>247400</v>
      </c>
      <c r="S10"/>
    </row>
    <row r="11" spans="1:19" ht="15.75" thickBot="1" x14ac:dyDescent="0.3">
      <c r="A11" s="11" t="s">
        <v>64</v>
      </c>
      <c r="B11" s="12">
        <f>+SUM(B2:B10)</f>
        <v>345939265</v>
      </c>
      <c r="C11" s="14">
        <f>+SUM(C2:C10)</f>
        <v>-56901818.000000082</v>
      </c>
      <c r="D11" s="15">
        <f t="shared" si="0"/>
        <v>-0.14125127848492075</v>
      </c>
      <c r="M11" s="36" t="s">
        <v>37</v>
      </c>
      <c r="N11">
        <v>18.478625999999998</v>
      </c>
      <c r="O11"/>
      <c r="Q11" s="36" t="s">
        <v>37</v>
      </c>
      <c r="R11" s="37">
        <v>14102799</v>
      </c>
      <c r="S11"/>
    </row>
    <row r="12" spans="1:19" x14ac:dyDescent="0.25">
      <c r="B12" s="7"/>
      <c r="C12" s="7"/>
      <c r="M12" s="36" t="s">
        <v>88</v>
      </c>
      <c r="N12">
        <v>10.714383999999999</v>
      </c>
      <c r="O12"/>
      <c r="Q12" s="36" t="s">
        <v>88</v>
      </c>
      <c r="R12" s="37">
        <v>7038869</v>
      </c>
      <c r="S12"/>
    </row>
    <row r="13" spans="1:19" x14ac:dyDescent="0.25">
      <c r="C13" s="7"/>
      <c r="M13" s="36" t="s">
        <v>104</v>
      </c>
      <c r="N13">
        <v>2.7797899999999998</v>
      </c>
      <c r="O13"/>
      <c r="Q13" s="36" t="s">
        <v>104</v>
      </c>
      <c r="R13" s="37">
        <v>2416203</v>
      </c>
      <c r="S13"/>
    </row>
    <row r="14" spans="1:19" x14ac:dyDescent="0.25">
      <c r="C14" s="7"/>
      <c r="M14" s="36" t="s">
        <v>89</v>
      </c>
      <c r="N14">
        <v>6.5538219999999994</v>
      </c>
      <c r="O14"/>
      <c r="Q14" s="36" t="s">
        <v>89</v>
      </c>
      <c r="R14" s="37">
        <v>24749068</v>
      </c>
      <c r="S14"/>
    </row>
    <row r="15" spans="1:19" x14ac:dyDescent="0.25">
      <c r="D15" s="8"/>
      <c r="M15" s="36" t="s">
        <v>35</v>
      </c>
      <c r="N15">
        <v>25.383019000000004</v>
      </c>
      <c r="O15"/>
      <c r="Q15" s="36" t="s">
        <v>35</v>
      </c>
      <c r="R15" s="37">
        <v>23926757</v>
      </c>
      <c r="S15"/>
    </row>
    <row r="16" spans="1:19" x14ac:dyDescent="0.25">
      <c r="D16" s="8"/>
      <c r="M16" s="36" t="s">
        <v>137</v>
      </c>
      <c r="N16">
        <v>2.2000000000000001E-3</v>
      </c>
      <c r="O16"/>
      <c r="Q16" s="36" t="s">
        <v>90</v>
      </c>
      <c r="R16" s="37">
        <v>583000</v>
      </c>
      <c r="S16"/>
    </row>
    <row r="17" spans="1:19" x14ac:dyDescent="0.25">
      <c r="D17" s="8"/>
      <c r="M17" s="36" t="s">
        <v>90</v>
      </c>
      <c r="N17">
        <v>0.58300000000000007</v>
      </c>
      <c r="O17"/>
      <c r="Q17" s="36" t="s">
        <v>62</v>
      </c>
      <c r="R17" s="37">
        <v>2183929</v>
      </c>
      <c r="S17"/>
    </row>
    <row r="18" spans="1:19" x14ac:dyDescent="0.25">
      <c r="D18" s="8"/>
      <c r="M18" s="36" t="s">
        <v>62</v>
      </c>
      <c r="N18">
        <v>1.3448179999999998</v>
      </c>
      <c r="O18"/>
      <c r="Q18" s="36" t="s">
        <v>86</v>
      </c>
      <c r="R18" s="37">
        <v>21898086</v>
      </c>
      <c r="S18"/>
    </row>
    <row r="19" spans="1:19" x14ac:dyDescent="0.25">
      <c r="D19" s="8"/>
      <c r="M19" s="36" t="s">
        <v>86</v>
      </c>
      <c r="N19">
        <v>26.351287000000003</v>
      </c>
      <c r="O19"/>
      <c r="Q19" s="36" t="s">
        <v>82</v>
      </c>
      <c r="R19" s="37">
        <v>12754214</v>
      </c>
      <c r="S19"/>
    </row>
    <row r="20" spans="1:19" x14ac:dyDescent="0.25">
      <c r="M20" s="36" t="s">
        <v>82</v>
      </c>
      <c r="N20">
        <v>12.754213999999999</v>
      </c>
      <c r="O20"/>
      <c r="Q20" s="36" t="s">
        <v>93</v>
      </c>
      <c r="R20" s="37">
        <v>15383</v>
      </c>
      <c r="S20"/>
    </row>
    <row r="21" spans="1:19" x14ac:dyDescent="0.25">
      <c r="M21" s="36" t="s">
        <v>93</v>
      </c>
      <c r="N21">
        <v>1.5383000000000001E-2</v>
      </c>
      <c r="O21"/>
      <c r="Q21" s="36" t="s">
        <v>452</v>
      </c>
      <c r="R21" s="37">
        <v>23924</v>
      </c>
      <c r="S21"/>
    </row>
    <row r="22" spans="1:19" x14ac:dyDescent="0.25">
      <c r="M22" s="36" t="s">
        <v>452</v>
      </c>
      <c r="N22"/>
      <c r="Q22" s="36" t="s">
        <v>105</v>
      </c>
      <c r="R22" s="37">
        <v>5869</v>
      </c>
    </row>
    <row r="23" spans="1:19" x14ac:dyDescent="0.25">
      <c r="M23" s="36" t="s">
        <v>453</v>
      </c>
      <c r="N23">
        <v>0</v>
      </c>
      <c r="Q23" s="36" t="s">
        <v>63</v>
      </c>
      <c r="R23" s="37">
        <v>1143268</v>
      </c>
    </row>
    <row r="24" spans="1:19" x14ac:dyDescent="0.25">
      <c r="M24" s="36" t="s">
        <v>105</v>
      </c>
      <c r="N24">
        <v>5.8609999999999999E-3</v>
      </c>
      <c r="Q24" s="36" t="s">
        <v>87</v>
      </c>
      <c r="R24" s="37">
        <v>4248228</v>
      </c>
    </row>
    <row r="25" spans="1:19" x14ac:dyDescent="0.25">
      <c r="M25" s="36" t="s">
        <v>63</v>
      </c>
      <c r="N25">
        <v>2.5726330000000002</v>
      </c>
      <c r="Q25" s="36" t="s">
        <v>210</v>
      </c>
      <c r="R25" s="37">
        <v>41899</v>
      </c>
    </row>
    <row r="26" spans="1:19" x14ac:dyDescent="0.25">
      <c r="M26" s="36" t="s">
        <v>92</v>
      </c>
      <c r="N26">
        <v>1.734227</v>
      </c>
      <c r="Q26" s="36" t="s">
        <v>83</v>
      </c>
      <c r="R26" s="37">
        <v>56512495</v>
      </c>
    </row>
    <row r="27" spans="1:19" x14ac:dyDescent="0.25">
      <c r="M27" s="36" t="s">
        <v>87</v>
      </c>
      <c r="N27">
        <v>4.4671479999999999</v>
      </c>
      <c r="Q27" s="36" t="s">
        <v>81</v>
      </c>
      <c r="R27" s="37">
        <v>144024264</v>
      </c>
    </row>
    <row r="28" spans="1:19" x14ac:dyDescent="0.25">
      <c r="M28" s="36" t="s">
        <v>210</v>
      </c>
      <c r="N28">
        <v>4.1898999999999999E-2</v>
      </c>
      <c r="Q28" s="36" t="s">
        <v>448</v>
      </c>
      <c r="R28" s="37">
        <v>345939265</v>
      </c>
    </row>
    <row r="29" spans="1:19" x14ac:dyDescent="0.25">
      <c r="A29" s="18" t="s">
        <v>96</v>
      </c>
      <c r="M29" s="36" t="s">
        <v>83</v>
      </c>
      <c r="N29">
        <v>97.454131000000004</v>
      </c>
    </row>
    <row r="30" spans="1:19" x14ac:dyDescent="0.25">
      <c r="M30" s="36" t="s">
        <v>81</v>
      </c>
      <c r="N30">
        <v>155.99414300000009</v>
      </c>
    </row>
    <row r="31" spans="1:19" x14ac:dyDescent="0.25">
      <c r="M31" s="36" t="s">
        <v>448</v>
      </c>
      <c r="N31">
        <v>402.84108300000014</v>
      </c>
    </row>
    <row r="32" spans="1:19" ht="12.75" x14ac:dyDescent="0.25">
      <c r="A32" s="5" t="s">
        <v>458</v>
      </c>
      <c r="Q32" s="3" t="s">
        <v>33</v>
      </c>
      <c r="R32" s="3">
        <f>+GETPIVOTDATA("azioni",$Q$4,"Geo","United Kingdom")+GETPIVOTDATA("azioni",$Q$4,"Geo","Ireland")</f>
        <v>81261563</v>
      </c>
    </row>
    <row r="33" spans="13:18" ht="12.75" x14ac:dyDescent="0.25">
      <c r="Q33" s="3" t="s">
        <v>34</v>
      </c>
      <c r="R33" s="3">
        <f>+GETPIVOTDATA("azioni",$Q$4,"Geo","United States")+GETPIVOTDATA("azioni",$Q$4,"Geo","Canada")</f>
        <v>149148409</v>
      </c>
    </row>
    <row r="34" spans="13:18" ht="12.75" x14ac:dyDescent="0.25">
      <c r="Q34" s="3" t="s">
        <v>35</v>
      </c>
      <c r="R34" s="3">
        <f>+GETPIVOTDATA("azioni",$Q$4,"Geo","Italy")</f>
        <v>23926757</v>
      </c>
    </row>
    <row r="35" spans="13:18" ht="12.75" x14ac:dyDescent="0.25">
      <c r="M35" s="3" t="s">
        <v>33</v>
      </c>
      <c r="N35" s="3">
        <f>+GETPIVOTDATA("azioni",$M$4,"geo","United Kingdom")+GETPIVOTDATA("azioni",$M$4,"geo","Ireland")</f>
        <v>104.007953</v>
      </c>
      <c r="Q35" s="3" t="s">
        <v>36</v>
      </c>
      <c r="R35" s="3">
        <f>+GETPIVOTDATA("azioni",$Q$4,"Geo","Switzerland")</f>
        <v>4248228</v>
      </c>
    </row>
    <row r="36" spans="13:18" ht="12.75" x14ac:dyDescent="0.25">
      <c r="M36" s="3" t="s">
        <v>34</v>
      </c>
      <c r="N36" s="3">
        <f>+GETPIVOTDATA("azioni",$M$4,"geo","United States")+GETPIVOTDATA("azioni",$M$4,"geo","Canada")</f>
        <v>161.79553500000009</v>
      </c>
      <c r="Q36" s="3" t="s">
        <v>37</v>
      </c>
      <c r="R36" s="3">
        <f>+GETPIVOTDATA("azioni",$Q$4,"Geo","France")</f>
        <v>14102799</v>
      </c>
    </row>
    <row r="37" spans="13:18" ht="12.75" x14ac:dyDescent="0.25">
      <c r="M37" s="3" t="s">
        <v>35</v>
      </c>
      <c r="N37" s="3">
        <f>+GETPIVOTDATA("azioni",$M$4,"geo","Italy")</f>
        <v>25.383019000000004</v>
      </c>
      <c r="Q37" s="3" t="s">
        <v>38</v>
      </c>
      <c r="R37" s="3">
        <f>+GETPIVOTDATA("azioni",$Q$4,"Geo","Denmark")+GETPIVOTDATA("azioni",$Q$4,"Geo","Finland")+GETPIVOTDATA("azioni",$Q$4,"Geo","Norway")</f>
        <v>13217444</v>
      </c>
    </row>
    <row r="38" spans="13:18" ht="12.75" x14ac:dyDescent="0.25">
      <c r="M38" s="3" t="s">
        <v>36</v>
      </c>
      <c r="N38" s="3">
        <f>+GETPIVOTDATA("azioni",$M$4,"geo","Switzerland")</f>
        <v>4.4671479999999999</v>
      </c>
      <c r="Q38" s="3" t="s">
        <v>39</v>
      </c>
      <c r="R38" s="3">
        <f>+GETPIVOTDATA("azioni",$Q$4,"Geo","Netherlands")</f>
        <v>21898086</v>
      </c>
    </row>
    <row r="39" spans="13:18" ht="12.75" x14ac:dyDescent="0.25">
      <c r="M39" s="3" t="s">
        <v>37</v>
      </c>
      <c r="N39" s="3">
        <f>+GETPIVOTDATA("azioni",$M$4,"geo","France")</f>
        <v>18.478625999999998</v>
      </c>
      <c r="Q39" s="3" t="s">
        <v>40</v>
      </c>
      <c r="R39" s="3">
        <f>+GETPIVOTDATA("azioni",$Q$4,"Geo","Austria")+GETPIVOTDATA("azioni",$Q$4,"Geo","Germany")</f>
        <v>7141869</v>
      </c>
    </row>
    <row r="40" spans="13:18" ht="12.75" x14ac:dyDescent="0.25">
      <c r="M40" s="3" t="s">
        <v>38</v>
      </c>
      <c r="N40" s="3">
        <f>+GETPIVOTDATA("azioni",$M$4,"geo","Denmark")+GETPIVOTDATA("azioni",$M$4,"geo","Finland")+GETPIVOTDATA("azioni",$M$4,"geo","Norway")+GETPIVOTDATA("azioni",$M$4,"geo","Sweden")</f>
        <v>15.017735</v>
      </c>
      <c r="Q40" s="3" t="s">
        <v>32</v>
      </c>
      <c r="R40" s="3">
        <f>+GETPIVOTDATA("azioni",$Q$4,"Geo","Australia")+GETPIVOTDATA("azioni",$Q$4,"Geo","Belgium")+GETPIVOTDATA("azioni",$Q$4,"Geo","Hong Kong")+GETPIVOTDATA("azioni",$Q$4,"Geo","Liechtenstein")+GETPIVOTDATA("azioni",$Q$4,"Geo","Luxembourg")+GETPIVOTDATA("azioni",$Q$4,"Geo","Portugal")+GETPIVOTDATA("azioni",$Q$4,"Geo","Singapore")+GETPIVOTDATA("azioni",$Q$4,"Geo","South Korea")+GETPIVOTDATA("azioni",$Q$4,"Geo","Spain")+GETPIVOTDATA("azioni",$Q$4,"Geo","Taiwan")</f>
        <v>30994110</v>
      </c>
    </row>
    <row r="41" spans="13:18" ht="12.75" x14ac:dyDescent="0.25">
      <c r="M41" s="3" t="s">
        <v>39</v>
      </c>
      <c r="N41" s="3">
        <f>+GETPIVOTDATA("azioni",$M$4,"geo","Netherlands")</f>
        <v>26.351287000000003</v>
      </c>
      <c r="R41" s="3">
        <f>SUM(R32:R40)</f>
        <v>345939265</v>
      </c>
    </row>
    <row r="42" spans="13:18" ht="12.75" x14ac:dyDescent="0.25">
      <c r="M42" s="3" t="s">
        <v>40</v>
      </c>
      <c r="N42" s="3">
        <f>+GETPIVOTDATA("azioni",$M$4,"geo","Germany")+GETPIVOTDATA("azioni",$M$4,"geo","Austria")</f>
        <v>13.203711999999999</v>
      </c>
    </row>
    <row r="43" spans="13:18" ht="12.75" x14ac:dyDescent="0.25">
      <c r="M43" s="3" t="s">
        <v>32</v>
      </c>
      <c r="N43" s="3">
        <f>+GETPIVOTDATA("azioni",$M$4,"geo","Australia")+GETPIVOTDATA("azioni",$M$4,"geo","Belgium")+GETPIVOTDATA("azioni",$M$4,"geo","Hong Kong")+GETPIVOTDATA("azioni",$M$4,"geo","Japan")+GETPIVOTDATA("azioni",$M$4,"geo","Liechtenstein")+GETPIVOTDATA("azioni",$M$4,"geo","Luxembourg")+GETPIVOTDATA("azioni",$M$4,"geo","Portugal")+GETPIVOTDATA("azioni",$M$4,"geo","Singapore")+GETPIVOTDATA("azioni",$M$4,"geo","South Africa")+GETPIVOTDATA("azioni",$M$4,"geo","South Korea")+GETPIVOTDATA("azioni",$M$4,"geo","Spain")+GETPIVOTDATA("azioni",$M$4,"geo","Taiwan")</f>
        <v>34.136067999999995</v>
      </c>
    </row>
    <row r="44" spans="13:18" ht="12.75" x14ac:dyDescent="0.25">
      <c r="N44" s="3">
        <f>SUM(N35:N43)</f>
        <v>402.84108300000014</v>
      </c>
    </row>
    <row r="45" spans="13:18" ht="12.75" x14ac:dyDescent="0.25"/>
  </sheetData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71</v>
      </c>
      <c r="B1" s="31" t="s">
        <v>72</v>
      </c>
      <c r="C1" s="31" t="s">
        <v>73</v>
      </c>
      <c r="D1" s="31" t="s">
        <v>66</v>
      </c>
      <c r="E1" s="31" t="s">
        <v>74</v>
      </c>
    </row>
    <row r="2" spans="1:5" ht="15" customHeight="1" thickTop="1" x14ac:dyDescent="0.2">
      <c r="A2" s="20" t="s">
        <v>41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50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456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65</v>
      </c>
      <c r="C1" s="1" t="s">
        <v>68</v>
      </c>
      <c r="D1" s="1" t="s">
        <v>77</v>
      </c>
      <c r="F1" s="5" t="s">
        <v>458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55</v>
      </c>
      <c r="D2" s="3" t="s">
        <v>81</v>
      </c>
    </row>
    <row r="3" spans="1:8" ht="15" customHeight="1" x14ac:dyDescent="0.25">
      <c r="A3" s="6">
        <v>2</v>
      </c>
      <c r="B3" s="3" t="s">
        <v>1</v>
      </c>
      <c r="C3" s="3" t="s">
        <v>54</v>
      </c>
      <c r="D3" s="3" t="s">
        <v>83</v>
      </c>
    </row>
    <row r="4" spans="1:8" ht="15" customHeight="1" x14ac:dyDescent="0.25">
      <c r="A4" s="6">
        <v>3</v>
      </c>
      <c r="B4" s="3" t="s">
        <v>6</v>
      </c>
      <c r="C4" s="3" t="s">
        <v>31</v>
      </c>
      <c r="D4" s="3" t="s">
        <v>81</v>
      </c>
    </row>
    <row r="5" spans="1:8" ht="15" customHeight="1" x14ac:dyDescent="0.25">
      <c r="A5" s="6">
        <v>4</v>
      </c>
      <c r="B5" s="3" t="s">
        <v>129</v>
      </c>
      <c r="C5" s="3" t="s">
        <v>57</v>
      </c>
      <c r="D5" s="3" t="s">
        <v>86</v>
      </c>
    </row>
    <row r="6" spans="1:8" ht="15" customHeight="1" x14ac:dyDescent="0.25">
      <c r="A6" s="6">
        <v>5</v>
      </c>
      <c r="B6" s="3" t="s">
        <v>8</v>
      </c>
      <c r="C6" s="3" t="s">
        <v>56</v>
      </c>
      <c r="D6" s="3" t="s">
        <v>81</v>
      </c>
    </row>
    <row r="7" spans="1:8" ht="15" customHeight="1" x14ac:dyDescent="0.25">
      <c r="A7" s="6">
        <v>6</v>
      </c>
      <c r="B7" s="3" t="s">
        <v>229</v>
      </c>
      <c r="C7" s="3" t="s">
        <v>30</v>
      </c>
      <c r="D7" s="3" t="s">
        <v>89</v>
      </c>
    </row>
    <row r="8" spans="1:8" ht="15" customHeight="1" x14ac:dyDescent="0.25">
      <c r="A8" s="6">
        <v>7</v>
      </c>
      <c r="B8" s="3" t="s">
        <v>2</v>
      </c>
      <c r="C8" s="3" t="s">
        <v>55</v>
      </c>
      <c r="D8" s="3" t="s">
        <v>82</v>
      </c>
    </row>
    <row r="9" spans="1:8" ht="15" customHeight="1" x14ac:dyDescent="0.25">
      <c r="A9" s="6">
        <v>8</v>
      </c>
      <c r="B9" s="3" t="s">
        <v>228</v>
      </c>
      <c r="C9" s="3" t="s">
        <v>55</v>
      </c>
      <c r="D9" s="3" t="s">
        <v>61</v>
      </c>
    </row>
    <row r="10" spans="1:8" ht="15" customHeight="1" x14ac:dyDescent="0.25">
      <c r="A10" s="6">
        <v>9</v>
      </c>
      <c r="B10" s="3" t="s">
        <v>7</v>
      </c>
      <c r="C10" s="3" t="s">
        <v>31</v>
      </c>
      <c r="D10" s="3" t="s">
        <v>81</v>
      </c>
    </row>
    <row r="11" spans="1:8" ht="15" customHeight="1" x14ac:dyDescent="0.25">
      <c r="A11" s="6">
        <v>10</v>
      </c>
      <c r="B11" s="3" t="s">
        <v>156</v>
      </c>
      <c r="C11" s="3" t="s">
        <v>31</v>
      </c>
      <c r="D11" s="3" t="s">
        <v>89</v>
      </c>
    </row>
    <row r="12" spans="1:8" ht="15" customHeight="1" x14ac:dyDescent="0.25">
      <c r="A12" s="6">
        <v>11</v>
      </c>
      <c r="B12" s="3" t="s">
        <v>97</v>
      </c>
      <c r="C12" s="3" t="s">
        <v>55</v>
      </c>
      <c r="D12" s="3" t="s">
        <v>35</v>
      </c>
    </row>
    <row r="13" spans="1:8" ht="15" customHeight="1" x14ac:dyDescent="0.25">
      <c r="A13" s="6">
        <v>12</v>
      </c>
      <c r="B13" s="3" t="s">
        <v>142</v>
      </c>
      <c r="C13" s="3" t="s">
        <v>54</v>
      </c>
      <c r="D13" s="3" t="s">
        <v>83</v>
      </c>
    </row>
    <row r="14" spans="1:8" ht="15" customHeight="1" x14ac:dyDescent="0.25">
      <c r="A14" s="6">
        <v>13</v>
      </c>
      <c r="B14" s="3" t="s">
        <v>212</v>
      </c>
      <c r="D14" s="3" t="s">
        <v>61</v>
      </c>
    </row>
    <row r="15" spans="1:8" ht="15" customHeight="1" x14ac:dyDescent="0.25">
      <c r="A15" s="6">
        <v>14</v>
      </c>
      <c r="B15" s="3" t="s">
        <v>140</v>
      </c>
      <c r="C15" s="3" t="s">
        <v>56</v>
      </c>
      <c r="D15" s="3" t="s">
        <v>83</v>
      </c>
    </row>
    <row r="16" spans="1:8" ht="15" customHeight="1" x14ac:dyDescent="0.25">
      <c r="A16" s="6">
        <v>15</v>
      </c>
      <c r="B16" s="3" t="s">
        <v>166</v>
      </c>
      <c r="C16" s="3" t="s">
        <v>55</v>
      </c>
      <c r="D16" s="3" t="s">
        <v>81</v>
      </c>
    </row>
    <row r="17" spans="1:4" ht="15" customHeight="1" x14ac:dyDescent="0.25">
      <c r="A17" s="6">
        <v>16</v>
      </c>
      <c r="B17" s="3" t="s">
        <v>11</v>
      </c>
      <c r="C17" s="3" t="s">
        <v>57</v>
      </c>
      <c r="D17" s="3" t="s">
        <v>37</v>
      </c>
    </row>
    <row r="18" spans="1:4" ht="15" customHeight="1" x14ac:dyDescent="0.25">
      <c r="A18" s="6">
        <v>17</v>
      </c>
      <c r="B18" s="3" t="s">
        <v>24</v>
      </c>
      <c r="C18" s="3" t="s">
        <v>55</v>
      </c>
      <c r="D18" s="3" t="s">
        <v>83</v>
      </c>
    </row>
    <row r="19" spans="1:4" ht="15" customHeight="1" x14ac:dyDescent="0.25">
      <c r="A19" s="6">
        <v>18</v>
      </c>
      <c r="B19" s="3" t="s">
        <v>12</v>
      </c>
      <c r="C19" s="3" t="s">
        <v>31</v>
      </c>
      <c r="D19" s="3" t="s">
        <v>83</v>
      </c>
    </row>
    <row r="20" spans="1:4" ht="15" customHeight="1" x14ac:dyDescent="0.25">
      <c r="A20" s="6">
        <v>19</v>
      </c>
      <c r="B20" s="3" t="s">
        <v>152</v>
      </c>
      <c r="C20" s="3" t="s">
        <v>55</v>
      </c>
      <c r="D20" s="3" t="s">
        <v>94</v>
      </c>
    </row>
    <row r="21" spans="1:4" ht="15" customHeight="1" x14ac:dyDescent="0.25">
      <c r="A21" s="6">
        <v>20</v>
      </c>
      <c r="B21" s="3" t="s">
        <v>102</v>
      </c>
      <c r="C21" s="3" t="s">
        <v>54</v>
      </c>
      <c r="D21" s="3" t="s">
        <v>83</v>
      </c>
    </row>
    <row r="22" spans="1:4" ht="15" customHeight="1" x14ac:dyDescent="0.25">
      <c r="A22" s="6">
        <v>21</v>
      </c>
      <c r="B22" s="3" t="s">
        <v>9</v>
      </c>
      <c r="C22" s="3" t="s">
        <v>54</v>
      </c>
      <c r="D22" s="3" t="s">
        <v>35</v>
      </c>
    </row>
    <row r="23" spans="1:4" ht="15" customHeight="1" x14ac:dyDescent="0.25">
      <c r="A23" s="6">
        <v>22</v>
      </c>
      <c r="B23" s="3" t="s">
        <v>139</v>
      </c>
      <c r="C23" s="3" t="s">
        <v>58</v>
      </c>
      <c r="D23" s="3" t="s">
        <v>35</v>
      </c>
    </row>
    <row r="24" spans="1:4" ht="15" customHeight="1" x14ac:dyDescent="0.25">
      <c r="A24" s="6">
        <v>23</v>
      </c>
      <c r="B24" s="3" t="s">
        <v>165</v>
      </c>
      <c r="C24" s="3" t="s">
        <v>57</v>
      </c>
      <c r="D24" s="3" t="s">
        <v>37</v>
      </c>
    </row>
    <row r="25" spans="1:4" ht="15" customHeight="1" x14ac:dyDescent="0.25">
      <c r="A25" s="6">
        <v>24</v>
      </c>
      <c r="B25" s="3" t="s">
        <v>13</v>
      </c>
      <c r="C25" s="3" t="s">
        <v>54</v>
      </c>
      <c r="D25" s="3" t="s">
        <v>35</v>
      </c>
    </row>
    <row r="26" spans="1:4" ht="15" customHeight="1" x14ac:dyDescent="0.25">
      <c r="A26" s="6">
        <v>25</v>
      </c>
      <c r="B26" s="3" t="s">
        <v>251</v>
      </c>
      <c r="D26" s="3" t="s">
        <v>86</v>
      </c>
    </row>
    <row r="27" spans="1:4" ht="15" customHeight="1" x14ac:dyDescent="0.25">
      <c r="A27" s="6">
        <v>26</v>
      </c>
      <c r="B27" s="3" t="s">
        <v>185</v>
      </c>
      <c r="C27" s="3" t="s">
        <v>57</v>
      </c>
      <c r="D27" s="3" t="s">
        <v>83</v>
      </c>
    </row>
    <row r="28" spans="1:4" ht="15" customHeight="1" x14ac:dyDescent="0.25">
      <c r="A28" s="6">
        <v>27</v>
      </c>
      <c r="B28" s="3" t="s">
        <v>155</v>
      </c>
      <c r="C28" s="3" t="s">
        <v>55</v>
      </c>
      <c r="D28" s="3" t="s">
        <v>35</v>
      </c>
    </row>
    <row r="29" spans="1:4" ht="15" customHeight="1" x14ac:dyDescent="0.25">
      <c r="A29" s="6">
        <v>28</v>
      </c>
      <c r="B29" s="3" t="s">
        <v>18</v>
      </c>
      <c r="C29" s="3" t="s">
        <v>31</v>
      </c>
      <c r="D29" s="3" t="s">
        <v>81</v>
      </c>
    </row>
    <row r="30" spans="1:4" ht="15" customHeight="1" x14ac:dyDescent="0.25">
      <c r="A30" s="6">
        <v>29</v>
      </c>
      <c r="B30" s="3" t="s">
        <v>204</v>
      </c>
      <c r="D30" s="3" t="s">
        <v>61</v>
      </c>
    </row>
    <row r="31" spans="1:4" ht="15" customHeight="1" x14ac:dyDescent="0.25">
      <c r="A31" s="6">
        <v>30</v>
      </c>
      <c r="B31" s="3" t="s">
        <v>159</v>
      </c>
      <c r="C31" s="3" t="s">
        <v>57</v>
      </c>
      <c r="D31" s="3" t="s">
        <v>104</v>
      </c>
    </row>
    <row r="32" spans="1:4" ht="15" customHeight="1" x14ac:dyDescent="0.25">
      <c r="A32" s="6">
        <v>31</v>
      </c>
      <c r="B32" s="3" t="s">
        <v>138</v>
      </c>
      <c r="D32" s="3" t="s">
        <v>89</v>
      </c>
    </row>
    <row r="33" spans="1:4" ht="15" customHeight="1" x14ac:dyDescent="0.25">
      <c r="A33" s="6">
        <v>32</v>
      </c>
      <c r="B33" s="3" t="s">
        <v>201</v>
      </c>
      <c r="C33" s="3" t="s">
        <v>54</v>
      </c>
      <c r="D33" s="3" t="s">
        <v>81</v>
      </c>
    </row>
    <row r="34" spans="1:4" ht="15" customHeight="1" x14ac:dyDescent="0.25">
      <c r="A34" s="6">
        <v>33</v>
      </c>
      <c r="B34" s="3" t="s">
        <v>117</v>
      </c>
      <c r="C34" s="3" t="s">
        <v>31</v>
      </c>
      <c r="D34" s="3" t="s">
        <v>88</v>
      </c>
    </row>
    <row r="35" spans="1:4" ht="15" customHeight="1" x14ac:dyDescent="0.25">
      <c r="A35" s="6">
        <v>34</v>
      </c>
      <c r="B35" s="3" t="s">
        <v>15</v>
      </c>
      <c r="C35" s="3" t="s">
        <v>55</v>
      </c>
      <c r="D35" s="3" t="s">
        <v>81</v>
      </c>
    </row>
    <row r="36" spans="1:4" ht="15" customHeight="1" x14ac:dyDescent="0.25">
      <c r="A36" s="6">
        <v>35</v>
      </c>
      <c r="B36" s="3" t="s">
        <v>10</v>
      </c>
      <c r="C36" s="3" t="s">
        <v>54</v>
      </c>
      <c r="D36" s="3" t="s">
        <v>35</v>
      </c>
    </row>
    <row r="37" spans="1:4" ht="15" customHeight="1" x14ac:dyDescent="0.25">
      <c r="A37" s="6">
        <v>36</v>
      </c>
      <c r="B37" s="3" t="s">
        <v>125</v>
      </c>
      <c r="C37" s="3" t="s">
        <v>57</v>
      </c>
      <c r="D37" s="3" t="s">
        <v>81</v>
      </c>
    </row>
    <row r="38" spans="1:4" ht="15" customHeight="1" x14ac:dyDescent="0.25">
      <c r="A38" s="6">
        <v>37</v>
      </c>
      <c r="B38" s="3" t="s">
        <v>254</v>
      </c>
      <c r="C38" s="3" t="s">
        <v>57</v>
      </c>
      <c r="D38" s="3" t="s">
        <v>37</v>
      </c>
    </row>
    <row r="39" spans="1:4" ht="15" customHeight="1" x14ac:dyDescent="0.25">
      <c r="A39" s="6">
        <v>38</v>
      </c>
      <c r="B39" s="3" t="s">
        <v>431</v>
      </c>
      <c r="D39" s="3" t="s">
        <v>37</v>
      </c>
    </row>
    <row r="40" spans="1:4" ht="15" customHeight="1" x14ac:dyDescent="0.25">
      <c r="A40" s="6">
        <v>39</v>
      </c>
      <c r="B40" s="3" t="s">
        <v>98</v>
      </c>
      <c r="C40" s="3" t="s">
        <v>31</v>
      </c>
      <c r="D40" s="3" t="s">
        <v>81</v>
      </c>
    </row>
    <row r="41" spans="1:4" ht="15" customHeight="1" x14ac:dyDescent="0.25">
      <c r="A41" s="6">
        <v>40</v>
      </c>
      <c r="B41" s="3" t="s">
        <v>23</v>
      </c>
      <c r="C41" s="3" t="s">
        <v>56</v>
      </c>
      <c r="D41" s="3" t="s">
        <v>83</v>
      </c>
    </row>
    <row r="42" spans="1:4" ht="15" customHeight="1" x14ac:dyDescent="0.25">
      <c r="A42" s="6">
        <v>41</v>
      </c>
      <c r="B42" s="3" t="s">
        <v>108</v>
      </c>
      <c r="C42" s="3" t="s">
        <v>57</v>
      </c>
      <c r="D42" s="3" t="s">
        <v>85</v>
      </c>
    </row>
    <row r="43" spans="1:4" ht="15" customHeight="1" x14ac:dyDescent="0.25">
      <c r="A43" s="6">
        <v>42</v>
      </c>
      <c r="B43" s="3" t="s">
        <v>234</v>
      </c>
      <c r="D43" s="3" t="s">
        <v>87</v>
      </c>
    </row>
    <row r="44" spans="1:4" ht="15" customHeight="1" x14ac:dyDescent="0.25">
      <c r="A44" s="6">
        <v>43</v>
      </c>
      <c r="B44" s="3" t="s">
        <v>111</v>
      </c>
      <c r="C44" s="3" t="s">
        <v>57</v>
      </c>
      <c r="D44" s="3" t="s">
        <v>81</v>
      </c>
    </row>
    <row r="45" spans="1:4" ht="15" customHeight="1" x14ac:dyDescent="0.25">
      <c r="A45" s="6">
        <v>44</v>
      </c>
      <c r="B45" s="3" t="s">
        <v>153</v>
      </c>
      <c r="C45" s="3" t="s">
        <v>31</v>
      </c>
      <c r="D45" s="3" t="s">
        <v>81</v>
      </c>
    </row>
    <row r="46" spans="1:4" ht="15" customHeight="1" x14ac:dyDescent="0.25">
      <c r="A46" s="6">
        <v>45</v>
      </c>
      <c r="B46" s="3" t="s">
        <v>5</v>
      </c>
      <c r="C46" s="3" t="s">
        <v>31</v>
      </c>
      <c r="D46" s="3" t="s">
        <v>83</v>
      </c>
    </row>
    <row r="47" spans="1:4" ht="15" customHeight="1" x14ac:dyDescent="0.25">
      <c r="A47" s="6">
        <v>46</v>
      </c>
      <c r="B47" s="3" t="s">
        <v>157</v>
      </c>
      <c r="D47" s="3" t="s">
        <v>88</v>
      </c>
    </row>
    <row r="48" spans="1:4" ht="15" customHeight="1" x14ac:dyDescent="0.25">
      <c r="A48" s="6">
        <v>47</v>
      </c>
      <c r="B48" s="3" t="s">
        <v>14</v>
      </c>
      <c r="C48" s="3" t="s">
        <v>57</v>
      </c>
      <c r="D48" s="3" t="s">
        <v>88</v>
      </c>
    </row>
    <row r="49" spans="1:4" ht="15" customHeight="1" x14ac:dyDescent="0.25">
      <c r="A49" s="6">
        <v>48</v>
      </c>
      <c r="B49" s="3" t="s">
        <v>186</v>
      </c>
      <c r="C49" s="3" t="s">
        <v>30</v>
      </c>
      <c r="D49" s="3" t="s">
        <v>63</v>
      </c>
    </row>
    <row r="50" spans="1:4" ht="15" customHeight="1" x14ac:dyDescent="0.25">
      <c r="A50" s="6">
        <v>49</v>
      </c>
      <c r="B50" s="3" t="s">
        <v>119</v>
      </c>
      <c r="C50" s="3" t="s">
        <v>31</v>
      </c>
      <c r="D50" s="3" t="s">
        <v>83</v>
      </c>
    </row>
    <row r="51" spans="1:4" ht="15" customHeight="1" x14ac:dyDescent="0.25">
      <c r="A51" s="6">
        <v>50</v>
      </c>
      <c r="B51" s="3" t="s">
        <v>147</v>
      </c>
      <c r="C51" s="3" t="s">
        <v>57</v>
      </c>
      <c r="D51" s="3" t="s">
        <v>87</v>
      </c>
    </row>
    <row r="52" spans="1:4" ht="15" customHeight="1" x14ac:dyDescent="0.25">
      <c r="A52" s="6">
        <v>51</v>
      </c>
      <c r="B52" s="3" t="s">
        <v>239</v>
      </c>
      <c r="C52" s="3" t="s">
        <v>57</v>
      </c>
      <c r="D52" s="3" t="s">
        <v>35</v>
      </c>
    </row>
    <row r="53" spans="1:4" ht="15" customHeight="1" x14ac:dyDescent="0.25">
      <c r="A53" s="6">
        <v>52</v>
      </c>
      <c r="B53" s="3" t="s">
        <v>143</v>
      </c>
      <c r="C53" s="3" t="s">
        <v>57</v>
      </c>
      <c r="D53" s="3" t="s">
        <v>94</v>
      </c>
    </row>
    <row r="54" spans="1:4" ht="15" customHeight="1" x14ac:dyDescent="0.25">
      <c r="A54" s="6">
        <v>53</v>
      </c>
      <c r="B54" s="3" t="s">
        <v>19</v>
      </c>
      <c r="C54" s="3" t="s">
        <v>31</v>
      </c>
      <c r="D54" s="3" t="s">
        <v>81</v>
      </c>
    </row>
    <row r="55" spans="1:4" ht="15" customHeight="1" x14ac:dyDescent="0.25">
      <c r="A55" s="6">
        <v>54</v>
      </c>
      <c r="B55" s="3" t="s">
        <v>395</v>
      </c>
      <c r="D55" s="3" t="s">
        <v>37</v>
      </c>
    </row>
    <row r="56" spans="1:4" ht="15" customHeight="1" x14ac:dyDescent="0.25">
      <c r="A56" s="6">
        <v>55</v>
      </c>
      <c r="B56" s="3" t="s">
        <v>110</v>
      </c>
      <c r="C56" s="3" t="s">
        <v>57</v>
      </c>
      <c r="D56" s="3" t="s">
        <v>88</v>
      </c>
    </row>
    <row r="57" spans="1:4" ht="15" customHeight="1" x14ac:dyDescent="0.25">
      <c r="A57" s="6">
        <v>56</v>
      </c>
      <c r="B57" s="3" t="s">
        <v>256</v>
      </c>
      <c r="C57" s="3" t="s">
        <v>54</v>
      </c>
      <c r="D57" s="3" t="s">
        <v>86</v>
      </c>
    </row>
    <row r="58" spans="1:4" ht="15" customHeight="1" x14ac:dyDescent="0.25">
      <c r="A58" s="6">
        <v>57</v>
      </c>
      <c r="B58" s="3" t="s">
        <v>26</v>
      </c>
      <c r="C58" s="3" t="s">
        <v>31</v>
      </c>
      <c r="D58" s="3" t="s">
        <v>61</v>
      </c>
    </row>
    <row r="59" spans="1:4" ht="15" customHeight="1" x14ac:dyDescent="0.25">
      <c r="A59" s="6">
        <v>58</v>
      </c>
      <c r="B59" s="3" t="s">
        <v>187</v>
      </c>
      <c r="C59" s="3" t="s">
        <v>54</v>
      </c>
      <c r="D59" s="3" t="s">
        <v>88</v>
      </c>
    </row>
    <row r="60" spans="1:4" ht="15" customHeight="1" x14ac:dyDescent="0.25">
      <c r="A60" s="6">
        <v>59</v>
      </c>
      <c r="B60" s="3" t="s">
        <v>112</v>
      </c>
      <c r="C60" s="3" t="s">
        <v>55</v>
      </c>
      <c r="D60" s="3" t="s">
        <v>62</v>
      </c>
    </row>
    <row r="61" spans="1:4" ht="15" customHeight="1" x14ac:dyDescent="0.25">
      <c r="A61" s="6">
        <v>60</v>
      </c>
      <c r="B61" s="3" t="s">
        <v>101</v>
      </c>
      <c r="C61" s="3" t="s">
        <v>57</v>
      </c>
      <c r="D61" s="3" t="s">
        <v>81</v>
      </c>
    </row>
    <row r="62" spans="1:4" ht="15" customHeight="1" x14ac:dyDescent="0.25">
      <c r="A62" s="6">
        <v>61</v>
      </c>
      <c r="B62" s="3" t="s">
        <v>25</v>
      </c>
      <c r="C62" s="3" t="s">
        <v>31</v>
      </c>
      <c r="D62" s="3" t="s">
        <v>81</v>
      </c>
    </row>
    <row r="63" spans="1:4" ht="15" customHeight="1" x14ac:dyDescent="0.25">
      <c r="A63" s="6">
        <v>62</v>
      </c>
      <c r="B63" s="3" t="s">
        <v>173</v>
      </c>
      <c r="C63" s="3" t="s">
        <v>54</v>
      </c>
      <c r="D63" s="3" t="s">
        <v>83</v>
      </c>
    </row>
    <row r="64" spans="1:4" ht="15" customHeight="1" x14ac:dyDescent="0.25">
      <c r="A64" s="6">
        <v>63</v>
      </c>
      <c r="B64" s="3" t="s">
        <v>342</v>
      </c>
      <c r="C64" s="3" t="s">
        <v>57</v>
      </c>
      <c r="D64" s="3" t="s">
        <v>81</v>
      </c>
    </row>
    <row r="65" spans="1:4" ht="15" customHeight="1" x14ac:dyDescent="0.25">
      <c r="A65" s="6">
        <v>64</v>
      </c>
      <c r="B65" s="3" t="s">
        <v>16</v>
      </c>
      <c r="C65" s="3" t="s">
        <v>58</v>
      </c>
      <c r="D65" s="3" t="s">
        <v>81</v>
      </c>
    </row>
    <row r="66" spans="1:4" ht="15" customHeight="1" x14ac:dyDescent="0.25">
      <c r="A66" s="6">
        <v>65</v>
      </c>
      <c r="B66" s="3" t="s">
        <v>79</v>
      </c>
      <c r="D66" s="3" t="s">
        <v>90</v>
      </c>
    </row>
    <row r="67" spans="1:4" ht="15" customHeight="1" x14ac:dyDescent="0.25">
      <c r="A67" s="6">
        <v>66</v>
      </c>
      <c r="B67" s="3" t="s">
        <v>184</v>
      </c>
      <c r="D67" s="3" t="s">
        <v>35</v>
      </c>
    </row>
    <row r="68" spans="1:4" ht="15" customHeight="1" x14ac:dyDescent="0.25">
      <c r="A68" s="6">
        <v>67</v>
      </c>
      <c r="B68" s="3" t="s">
        <v>189</v>
      </c>
      <c r="D68" s="3" t="s">
        <v>85</v>
      </c>
    </row>
    <row r="69" spans="1:4" ht="15" customHeight="1" x14ac:dyDescent="0.25">
      <c r="A69" s="6">
        <v>68</v>
      </c>
      <c r="B69" s="3" t="s">
        <v>206</v>
      </c>
      <c r="D69" s="3" t="s">
        <v>62</v>
      </c>
    </row>
    <row r="70" spans="1:4" ht="15" customHeight="1" x14ac:dyDescent="0.25">
      <c r="A70" s="6">
        <v>69</v>
      </c>
      <c r="B70" s="3" t="s">
        <v>17</v>
      </c>
      <c r="C70" s="3" t="s">
        <v>55</v>
      </c>
      <c r="D70" s="3" t="s">
        <v>87</v>
      </c>
    </row>
    <row r="71" spans="1:4" ht="15" customHeight="1" x14ac:dyDescent="0.25">
      <c r="A71" s="6">
        <v>70</v>
      </c>
      <c r="B71" s="3" t="s">
        <v>263</v>
      </c>
      <c r="D71" s="3" t="s">
        <v>87</v>
      </c>
    </row>
    <row r="72" spans="1:4" ht="15" customHeight="1" x14ac:dyDescent="0.25">
      <c r="A72" s="6">
        <v>71</v>
      </c>
      <c r="B72" s="3" t="s">
        <v>246</v>
      </c>
      <c r="C72" s="3" t="s">
        <v>58</v>
      </c>
      <c r="D72" s="3" t="s">
        <v>87</v>
      </c>
    </row>
    <row r="73" spans="1:4" ht="15" customHeight="1" x14ac:dyDescent="0.25">
      <c r="A73" s="6">
        <v>72</v>
      </c>
      <c r="B73" s="3" t="s">
        <v>180</v>
      </c>
      <c r="C73" s="3" t="s">
        <v>54</v>
      </c>
      <c r="D73" s="3" t="s">
        <v>81</v>
      </c>
    </row>
    <row r="74" spans="1:4" ht="15" customHeight="1" x14ac:dyDescent="0.25">
      <c r="A74" s="6">
        <v>73</v>
      </c>
      <c r="B74" s="3" t="s">
        <v>217</v>
      </c>
      <c r="C74" s="3" t="s">
        <v>55</v>
      </c>
      <c r="D74" s="3" t="s">
        <v>35</v>
      </c>
    </row>
    <row r="75" spans="1:4" ht="15" customHeight="1" x14ac:dyDescent="0.25">
      <c r="A75" s="6">
        <v>74</v>
      </c>
      <c r="B75" s="3" t="s">
        <v>207</v>
      </c>
      <c r="D75" s="3" t="s">
        <v>37</v>
      </c>
    </row>
    <row r="76" spans="1:4" ht="15" customHeight="1" x14ac:dyDescent="0.25">
      <c r="A76" s="6">
        <v>75</v>
      </c>
      <c r="B76" s="3" t="s">
        <v>109</v>
      </c>
      <c r="C76" s="3" t="s">
        <v>31</v>
      </c>
      <c r="D76" s="3" t="s">
        <v>81</v>
      </c>
    </row>
    <row r="77" spans="1:4" ht="15" customHeight="1" x14ac:dyDescent="0.25">
      <c r="A77" s="6">
        <v>76</v>
      </c>
      <c r="B77" s="3" t="s">
        <v>181</v>
      </c>
      <c r="C77" s="3" t="s">
        <v>55</v>
      </c>
      <c r="D77" s="3" t="s">
        <v>37</v>
      </c>
    </row>
    <row r="78" spans="1:4" ht="15" customHeight="1" x14ac:dyDescent="0.25">
      <c r="A78" s="6">
        <v>77</v>
      </c>
      <c r="B78" s="3" t="s">
        <v>154</v>
      </c>
      <c r="C78" s="3" t="s">
        <v>55</v>
      </c>
      <c r="D78" s="3" t="s">
        <v>62</v>
      </c>
    </row>
    <row r="79" spans="1:4" ht="15" customHeight="1" x14ac:dyDescent="0.25">
      <c r="A79" s="6">
        <v>78</v>
      </c>
      <c r="B79" s="3" t="s">
        <v>114</v>
      </c>
      <c r="C79" s="3" t="s">
        <v>60</v>
      </c>
      <c r="D79" s="3" t="s">
        <v>37</v>
      </c>
    </row>
    <row r="80" spans="1:4" ht="15" customHeight="1" x14ac:dyDescent="0.25">
      <c r="A80" s="6">
        <v>79</v>
      </c>
      <c r="B80" s="3" t="s">
        <v>78</v>
      </c>
      <c r="C80" s="3" t="s">
        <v>30</v>
      </c>
      <c r="D80" s="3" t="s">
        <v>87</v>
      </c>
    </row>
    <row r="81" spans="1:4" ht="15" customHeight="1" x14ac:dyDescent="0.25">
      <c r="A81" s="6">
        <v>80</v>
      </c>
      <c r="B81" s="3" t="s">
        <v>191</v>
      </c>
      <c r="D81" s="3" t="s">
        <v>37</v>
      </c>
    </row>
    <row r="82" spans="1:4" ht="15" customHeight="1" x14ac:dyDescent="0.25">
      <c r="A82" s="6">
        <v>81</v>
      </c>
      <c r="B82" s="3" t="s">
        <v>21</v>
      </c>
      <c r="C82" s="3" t="s">
        <v>57</v>
      </c>
      <c r="D82" s="3" t="s">
        <v>88</v>
      </c>
    </row>
    <row r="83" spans="1:4" ht="15" customHeight="1" x14ac:dyDescent="0.25">
      <c r="A83" s="6">
        <v>82</v>
      </c>
      <c r="B83" s="3" t="s">
        <v>118</v>
      </c>
      <c r="D83" s="3" t="s">
        <v>88</v>
      </c>
    </row>
    <row r="84" spans="1:4" ht="15" customHeight="1" x14ac:dyDescent="0.25">
      <c r="A84" s="6">
        <v>83</v>
      </c>
      <c r="B84" s="3" t="s">
        <v>22</v>
      </c>
      <c r="C84" s="3" t="s">
        <v>55</v>
      </c>
      <c r="D84" s="3" t="s">
        <v>83</v>
      </c>
    </row>
    <row r="85" spans="1:4" ht="15" customHeight="1" x14ac:dyDescent="0.25">
      <c r="A85" s="6">
        <v>84</v>
      </c>
      <c r="B85" s="3" t="s">
        <v>167</v>
      </c>
      <c r="C85" s="3" t="s">
        <v>30</v>
      </c>
      <c r="D85" s="3" t="s">
        <v>37</v>
      </c>
    </row>
    <row r="86" spans="1:4" ht="15" customHeight="1" x14ac:dyDescent="0.25">
      <c r="A86" s="6">
        <v>85</v>
      </c>
      <c r="B86" s="3" t="s">
        <v>174</v>
      </c>
      <c r="D86" s="3" t="s">
        <v>82</v>
      </c>
    </row>
    <row r="87" spans="1:4" ht="15" customHeight="1" x14ac:dyDescent="0.25">
      <c r="A87" s="6">
        <v>86</v>
      </c>
      <c r="B87" s="3" t="s">
        <v>169</v>
      </c>
      <c r="C87" s="3" t="s">
        <v>54</v>
      </c>
      <c r="D87" s="3" t="s">
        <v>85</v>
      </c>
    </row>
    <row r="88" spans="1:4" ht="15" customHeight="1" x14ac:dyDescent="0.25">
      <c r="A88" s="6">
        <v>87</v>
      </c>
      <c r="B88" s="3" t="s">
        <v>80</v>
      </c>
      <c r="C88" s="3" t="s">
        <v>31</v>
      </c>
      <c r="D88" s="3" t="s">
        <v>94</v>
      </c>
    </row>
    <row r="89" spans="1:4" ht="15" customHeight="1" x14ac:dyDescent="0.25">
      <c r="A89" s="6">
        <v>88</v>
      </c>
      <c r="B89" s="3" t="s">
        <v>99</v>
      </c>
      <c r="C89" s="3" t="s">
        <v>31</v>
      </c>
      <c r="D89" s="3" t="s">
        <v>81</v>
      </c>
    </row>
    <row r="90" spans="1:4" ht="15" customHeight="1" x14ac:dyDescent="0.25">
      <c r="A90" s="6">
        <v>89</v>
      </c>
      <c r="B90" s="3" t="s">
        <v>141</v>
      </c>
      <c r="C90" s="3" t="s">
        <v>57</v>
      </c>
      <c r="D90" s="3" t="s">
        <v>35</v>
      </c>
    </row>
    <row r="91" spans="1:4" ht="15" customHeight="1" x14ac:dyDescent="0.25">
      <c r="A91" s="6">
        <v>90</v>
      </c>
      <c r="B91" s="3" t="s">
        <v>158</v>
      </c>
      <c r="C91" s="3" t="s">
        <v>58</v>
      </c>
      <c r="D91" s="3" t="s">
        <v>84</v>
      </c>
    </row>
    <row r="92" spans="1:4" ht="15" customHeight="1" x14ac:dyDescent="0.25">
      <c r="A92" s="6">
        <v>91</v>
      </c>
      <c r="B92" s="3" t="s">
        <v>347</v>
      </c>
      <c r="C92" s="3" t="s">
        <v>54</v>
      </c>
      <c r="D92" s="3" t="s">
        <v>62</v>
      </c>
    </row>
    <row r="93" spans="1:4" ht="15" customHeight="1" x14ac:dyDescent="0.25">
      <c r="A93" s="6">
        <v>92</v>
      </c>
      <c r="B93" s="3" t="s">
        <v>132</v>
      </c>
      <c r="C93" s="3" t="s">
        <v>59</v>
      </c>
      <c r="D93" s="3" t="s">
        <v>87</v>
      </c>
    </row>
    <row r="94" spans="1:4" ht="15" customHeight="1" x14ac:dyDescent="0.25">
      <c r="A94" s="6">
        <v>93</v>
      </c>
      <c r="B94" s="3" t="s">
        <v>20</v>
      </c>
      <c r="C94" s="3" t="s">
        <v>54</v>
      </c>
      <c r="D94" s="3" t="s">
        <v>62</v>
      </c>
    </row>
    <row r="95" spans="1:4" ht="15" customHeight="1" x14ac:dyDescent="0.25">
      <c r="A95" s="6">
        <v>94</v>
      </c>
      <c r="B95" s="3" t="s">
        <v>272</v>
      </c>
      <c r="C95" s="3" t="s">
        <v>31</v>
      </c>
      <c r="D95" s="3" t="s">
        <v>61</v>
      </c>
    </row>
    <row r="96" spans="1:4" ht="15" customHeight="1" x14ac:dyDescent="0.25">
      <c r="A96" s="6">
        <v>95</v>
      </c>
      <c r="B96" s="3" t="s">
        <v>28</v>
      </c>
      <c r="C96" s="3" t="s">
        <v>31</v>
      </c>
      <c r="D96" s="3" t="s">
        <v>81</v>
      </c>
    </row>
    <row r="97" spans="1:4" ht="15" customHeight="1" x14ac:dyDescent="0.25">
      <c r="A97" s="6">
        <v>96</v>
      </c>
      <c r="B97" s="3" t="s">
        <v>198</v>
      </c>
      <c r="D97" s="3" t="s">
        <v>83</v>
      </c>
    </row>
    <row r="98" spans="1:4" ht="15" customHeight="1" x14ac:dyDescent="0.25">
      <c r="A98" s="6">
        <v>97</v>
      </c>
      <c r="B98" s="3" t="s">
        <v>130</v>
      </c>
      <c r="D98" s="3" t="s">
        <v>37</v>
      </c>
    </row>
    <row r="99" spans="1:4" ht="15" customHeight="1" x14ac:dyDescent="0.25">
      <c r="A99" s="6">
        <v>98</v>
      </c>
      <c r="B99" s="3" t="s">
        <v>233</v>
      </c>
      <c r="D99" s="3" t="s">
        <v>37</v>
      </c>
    </row>
    <row r="100" spans="1:4" ht="15" customHeight="1" x14ac:dyDescent="0.25">
      <c r="A100" s="6">
        <v>99</v>
      </c>
      <c r="B100" s="3" t="s">
        <v>218</v>
      </c>
      <c r="C100" s="3" t="s">
        <v>55</v>
      </c>
      <c r="D100" s="3" t="s">
        <v>37</v>
      </c>
    </row>
    <row r="101" spans="1:4" ht="15" customHeight="1" x14ac:dyDescent="0.25">
      <c r="A101" s="6">
        <v>100</v>
      </c>
      <c r="B101" s="3" t="s">
        <v>214</v>
      </c>
      <c r="C101" s="3" t="s">
        <v>56</v>
      </c>
      <c r="D101" s="3" t="s">
        <v>88</v>
      </c>
    </row>
    <row r="102" spans="1:4" ht="15" customHeight="1" x14ac:dyDescent="0.25">
      <c r="A102" s="6">
        <v>101</v>
      </c>
      <c r="B102" s="3" t="s">
        <v>248</v>
      </c>
      <c r="C102" s="3" t="s">
        <v>55</v>
      </c>
      <c r="D102" s="3" t="s">
        <v>87</v>
      </c>
    </row>
    <row r="103" spans="1:4" ht="15" customHeight="1" x14ac:dyDescent="0.25">
      <c r="A103" s="6">
        <v>102</v>
      </c>
      <c r="B103" s="3" t="s">
        <v>162</v>
      </c>
      <c r="C103" s="3" t="s">
        <v>55</v>
      </c>
      <c r="D103" s="3" t="s">
        <v>83</v>
      </c>
    </row>
    <row r="104" spans="1:4" ht="15" customHeight="1" x14ac:dyDescent="0.25">
      <c r="A104" s="6">
        <v>103</v>
      </c>
      <c r="B104" s="3" t="s">
        <v>199</v>
      </c>
      <c r="D104" s="3" t="s">
        <v>83</v>
      </c>
    </row>
    <row r="105" spans="1:4" ht="15" customHeight="1" x14ac:dyDescent="0.25">
      <c r="A105" s="6">
        <v>104</v>
      </c>
      <c r="B105" s="3" t="s">
        <v>277</v>
      </c>
      <c r="D105" s="3" t="s">
        <v>61</v>
      </c>
    </row>
    <row r="106" spans="1:4" ht="15" customHeight="1" x14ac:dyDescent="0.25">
      <c r="A106" s="6">
        <v>105</v>
      </c>
      <c r="B106" s="3" t="s">
        <v>151</v>
      </c>
      <c r="C106" s="3" t="s">
        <v>55</v>
      </c>
      <c r="D106" s="3" t="s">
        <v>62</v>
      </c>
    </row>
    <row r="107" spans="1:4" ht="15" customHeight="1" x14ac:dyDescent="0.25">
      <c r="A107" s="6">
        <v>106</v>
      </c>
      <c r="B107" s="3" t="s">
        <v>284</v>
      </c>
      <c r="C107" s="3" t="s">
        <v>55</v>
      </c>
      <c r="D107" s="3" t="s">
        <v>88</v>
      </c>
    </row>
    <row r="108" spans="1:4" ht="15" customHeight="1" x14ac:dyDescent="0.25">
      <c r="A108" s="6">
        <v>107</v>
      </c>
      <c r="B108" s="3" t="s">
        <v>205</v>
      </c>
      <c r="D108" s="3" t="s">
        <v>88</v>
      </c>
    </row>
    <row r="109" spans="1:4" ht="15" customHeight="1" x14ac:dyDescent="0.25">
      <c r="A109" s="6">
        <v>108</v>
      </c>
      <c r="B109" s="3" t="s">
        <v>279</v>
      </c>
      <c r="C109" s="3" t="s">
        <v>57</v>
      </c>
      <c r="D109" s="3" t="s">
        <v>81</v>
      </c>
    </row>
    <row r="110" spans="1:4" ht="15" customHeight="1" x14ac:dyDescent="0.25">
      <c r="A110" s="6">
        <v>109</v>
      </c>
      <c r="B110" s="3" t="s">
        <v>280</v>
      </c>
      <c r="C110" s="3" t="s">
        <v>54</v>
      </c>
      <c r="D110" s="3" t="s">
        <v>81</v>
      </c>
    </row>
    <row r="111" spans="1:4" ht="15" customHeight="1" x14ac:dyDescent="0.25">
      <c r="A111" s="6">
        <v>110</v>
      </c>
      <c r="B111" s="3" t="s">
        <v>208</v>
      </c>
      <c r="C111" s="3" t="s">
        <v>30</v>
      </c>
      <c r="D111" s="3" t="s">
        <v>95</v>
      </c>
    </row>
    <row r="112" spans="1:4" ht="15" customHeight="1" x14ac:dyDescent="0.25">
      <c r="A112" s="6">
        <v>111</v>
      </c>
      <c r="B112" s="3" t="s">
        <v>202</v>
      </c>
      <c r="D112" s="3" t="s">
        <v>83</v>
      </c>
    </row>
    <row r="113" spans="1:4" ht="15" customHeight="1" x14ac:dyDescent="0.25">
      <c r="A113" s="6">
        <v>112</v>
      </c>
      <c r="B113" s="3" t="s">
        <v>400</v>
      </c>
      <c r="D113" s="3" t="s">
        <v>86</v>
      </c>
    </row>
    <row r="114" spans="1:4" ht="15" customHeight="1" x14ac:dyDescent="0.25">
      <c r="A114" s="6">
        <v>113</v>
      </c>
      <c r="B114" s="3" t="s">
        <v>283</v>
      </c>
      <c r="C114" s="3" t="s">
        <v>58</v>
      </c>
      <c r="D114" s="3" t="s">
        <v>83</v>
      </c>
    </row>
    <row r="115" spans="1:4" ht="15" customHeight="1" x14ac:dyDescent="0.25">
      <c r="A115" s="6">
        <v>114</v>
      </c>
      <c r="B115" s="3" t="s">
        <v>236</v>
      </c>
      <c r="D115" s="3" t="s">
        <v>35</v>
      </c>
    </row>
    <row r="116" spans="1:4" ht="15" customHeight="1" x14ac:dyDescent="0.25">
      <c r="A116" s="6">
        <v>115</v>
      </c>
      <c r="B116" s="3" t="s">
        <v>330</v>
      </c>
      <c r="D116" s="3" t="s">
        <v>35</v>
      </c>
    </row>
    <row r="117" spans="1:4" ht="15" customHeight="1" x14ac:dyDescent="0.25">
      <c r="A117" s="6">
        <v>116</v>
      </c>
      <c r="B117" s="3" t="s">
        <v>215</v>
      </c>
      <c r="C117" s="3" t="s">
        <v>30</v>
      </c>
      <c r="D117" s="3" t="s">
        <v>37</v>
      </c>
    </row>
    <row r="118" spans="1:4" ht="15" customHeight="1" x14ac:dyDescent="0.25">
      <c r="A118" s="6">
        <v>117</v>
      </c>
      <c r="B118" s="3" t="s">
        <v>121</v>
      </c>
      <c r="C118" s="3" t="s">
        <v>60</v>
      </c>
      <c r="D118" s="3" t="s">
        <v>81</v>
      </c>
    </row>
    <row r="119" spans="1:4" ht="15" customHeight="1" x14ac:dyDescent="0.25">
      <c r="A119" s="6">
        <v>118</v>
      </c>
      <c r="B119" s="3" t="s">
        <v>294</v>
      </c>
      <c r="C119" s="3" t="s">
        <v>54</v>
      </c>
      <c r="D119" s="3" t="s">
        <v>87</v>
      </c>
    </row>
    <row r="120" spans="1:4" ht="15" customHeight="1" x14ac:dyDescent="0.25">
      <c r="A120" s="6">
        <v>119</v>
      </c>
      <c r="B120" s="3" t="s">
        <v>168</v>
      </c>
      <c r="C120" s="3" t="s">
        <v>57</v>
      </c>
      <c r="D120" s="3" t="s">
        <v>104</v>
      </c>
    </row>
    <row r="121" spans="1:4" ht="15" customHeight="1" x14ac:dyDescent="0.25">
      <c r="A121" s="6">
        <v>120</v>
      </c>
      <c r="B121" s="3" t="s">
        <v>287</v>
      </c>
      <c r="C121" s="3" t="s">
        <v>56</v>
      </c>
      <c r="D121" s="3" t="s">
        <v>81</v>
      </c>
    </row>
    <row r="122" spans="1:4" ht="15" customHeight="1" x14ac:dyDescent="0.25">
      <c r="A122" s="6">
        <v>121</v>
      </c>
      <c r="B122" s="3" t="s">
        <v>291</v>
      </c>
      <c r="D122" s="3" t="s">
        <v>62</v>
      </c>
    </row>
    <row r="123" spans="1:4" ht="15" customHeight="1" x14ac:dyDescent="0.25">
      <c r="A123" s="6">
        <v>122</v>
      </c>
      <c r="B123" s="3" t="s">
        <v>249</v>
      </c>
      <c r="C123" s="3" t="s">
        <v>30</v>
      </c>
      <c r="D123" s="3" t="s">
        <v>81</v>
      </c>
    </row>
    <row r="124" spans="1:4" ht="15" customHeight="1" x14ac:dyDescent="0.25">
      <c r="A124" s="6">
        <v>123</v>
      </c>
      <c r="B124" s="3" t="s">
        <v>123</v>
      </c>
      <c r="C124" s="3" t="s">
        <v>31</v>
      </c>
      <c r="D124" s="3" t="s">
        <v>81</v>
      </c>
    </row>
    <row r="125" spans="1:4" ht="15" customHeight="1" x14ac:dyDescent="0.25">
      <c r="A125" s="6">
        <v>124</v>
      </c>
      <c r="B125" s="3" t="s">
        <v>271</v>
      </c>
      <c r="C125" s="3" t="s">
        <v>54</v>
      </c>
      <c r="D125" s="3" t="s">
        <v>37</v>
      </c>
    </row>
    <row r="126" spans="1:4" ht="15" customHeight="1" x14ac:dyDescent="0.25">
      <c r="A126" s="6">
        <v>125</v>
      </c>
      <c r="B126" s="3" t="s">
        <v>285</v>
      </c>
      <c r="D126" s="3" t="s">
        <v>37</v>
      </c>
    </row>
    <row r="127" spans="1:4" ht="15" customHeight="1" x14ac:dyDescent="0.25">
      <c r="A127" s="6">
        <v>126</v>
      </c>
      <c r="B127" s="3" t="s">
        <v>230</v>
      </c>
      <c r="C127" s="3" t="s">
        <v>55</v>
      </c>
      <c r="D127" s="3" t="s">
        <v>95</v>
      </c>
    </row>
    <row r="128" spans="1:4" ht="15" customHeight="1" x14ac:dyDescent="0.25">
      <c r="A128" s="6">
        <v>127</v>
      </c>
      <c r="B128" s="3" t="s">
        <v>124</v>
      </c>
      <c r="C128" s="3" t="s">
        <v>57</v>
      </c>
      <c r="D128" s="3" t="s">
        <v>37</v>
      </c>
    </row>
    <row r="129" spans="1:4" ht="15" customHeight="1" x14ac:dyDescent="0.25">
      <c r="A129" s="6">
        <v>128</v>
      </c>
      <c r="B129" s="3" t="s">
        <v>289</v>
      </c>
      <c r="C129" s="3" t="s">
        <v>54</v>
      </c>
      <c r="D129" s="3" t="s">
        <v>81</v>
      </c>
    </row>
    <row r="130" spans="1:4" ht="15" customHeight="1" x14ac:dyDescent="0.25">
      <c r="A130" s="6">
        <v>129</v>
      </c>
      <c r="B130" s="3" t="s">
        <v>219</v>
      </c>
      <c r="C130" s="3" t="s">
        <v>57</v>
      </c>
      <c r="D130" s="3" t="s">
        <v>91</v>
      </c>
    </row>
    <row r="131" spans="1:4" ht="15" customHeight="1" x14ac:dyDescent="0.25">
      <c r="A131" s="6">
        <v>130</v>
      </c>
      <c r="B131" s="3" t="s">
        <v>274</v>
      </c>
      <c r="C131" s="3" t="s">
        <v>57</v>
      </c>
      <c r="D131" s="3" t="s">
        <v>37</v>
      </c>
    </row>
    <row r="132" spans="1:4" ht="15" customHeight="1" x14ac:dyDescent="0.25">
      <c r="A132" s="6">
        <v>131</v>
      </c>
      <c r="B132" s="3" t="s">
        <v>170</v>
      </c>
      <c r="C132" s="3" t="s">
        <v>57</v>
      </c>
      <c r="D132" s="3" t="s">
        <v>88</v>
      </c>
    </row>
    <row r="133" spans="1:4" ht="15" customHeight="1" x14ac:dyDescent="0.25">
      <c r="A133" s="6">
        <v>132</v>
      </c>
      <c r="B133" s="3" t="s">
        <v>231</v>
      </c>
      <c r="C133" s="3" t="s">
        <v>55</v>
      </c>
      <c r="D133" s="3" t="s">
        <v>104</v>
      </c>
    </row>
    <row r="134" spans="1:4" ht="15" customHeight="1" x14ac:dyDescent="0.25">
      <c r="A134" s="6">
        <v>133</v>
      </c>
      <c r="B134" s="3" t="s">
        <v>136</v>
      </c>
      <c r="D134" s="3" t="s">
        <v>81</v>
      </c>
    </row>
    <row r="135" spans="1:4" ht="15" customHeight="1" x14ac:dyDescent="0.25">
      <c r="A135" s="6">
        <v>134</v>
      </c>
      <c r="B135" s="3" t="s">
        <v>193</v>
      </c>
      <c r="D135" s="3" t="s">
        <v>88</v>
      </c>
    </row>
    <row r="136" spans="1:4" ht="15" customHeight="1" x14ac:dyDescent="0.25">
      <c r="A136" s="6">
        <v>135</v>
      </c>
      <c r="B136" s="3" t="s">
        <v>259</v>
      </c>
      <c r="C136" s="3" t="s">
        <v>54</v>
      </c>
      <c r="D136" s="3" t="s">
        <v>37</v>
      </c>
    </row>
    <row r="137" spans="1:4" ht="15" customHeight="1" x14ac:dyDescent="0.25">
      <c r="A137" s="6">
        <v>136</v>
      </c>
      <c r="B137" s="3" t="s">
        <v>235</v>
      </c>
      <c r="C137" s="3" t="s">
        <v>55</v>
      </c>
      <c r="D137" s="3" t="s">
        <v>83</v>
      </c>
    </row>
    <row r="138" spans="1:4" ht="15" customHeight="1" x14ac:dyDescent="0.25">
      <c r="A138" s="6">
        <v>137</v>
      </c>
      <c r="B138" s="3" t="s">
        <v>211</v>
      </c>
      <c r="C138" s="3" t="s">
        <v>57</v>
      </c>
      <c r="D138" s="3" t="s">
        <v>62</v>
      </c>
    </row>
    <row r="139" spans="1:4" ht="15" customHeight="1" x14ac:dyDescent="0.25">
      <c r="A139" s="6">
        <v>138</v>
      </c>
      <c r="B139" s="3" t="s">
        <v>126</v>
      </c>
      <c r="C139" s="3" t="s">
        <v>55</v>
      </c>
      <c r="D139" s="3" t="s">
        <v>81</v>
      </c>
    </row>
    <row r="140" spans="1:4" ht="15" customHeight="1" x14ac:dyDescent="0.25">
      <c r="A140" s="6">
        <v>139</v>
      </c>
      <c r="B140" s="3" t="s">
        <v>149</v>
      </c>
      <c r="C140" s="3" t="s">
        <v>57</v>
      </c>
      <c r="D140" s="3" t="s">
        <v>84</v>
      </c>
    </row>
    <row r="141" spans="1:4" ht="15" customHeight="1" x14ac:dyDescent="0.25">
      <c r="A141" s="6">
        <v>140</v>
      </c>
      <c r="B141" s="3" t="s">
        <v>194</v>
      </c>
      <c r="C141" s="3" t="s">
        <v>54</v>
      </c>
      <c r="D141" s="3" t="s">
        <v>37</v>
      </c>
    </row>
    <row r="142" spans="1:4" ht="15" customHeight="1" x14ac:dyDescent="0.25">
      <c r="A142" s="6">
        <v>141</v>
      </c>
      <c r="B142" s="3" t="s">
        <v>175</v>
      </c>
      <c r="C142" s="3" t="s">
        <v>31</v>
      </c>
      <c r="D142" s="3" t="s">
        <v>88</v>
      </c>
    </row>
    <row r="143" spans="1:4" ht="15" customHeight="1" x14ac:dyDescent="0.25">
      <c r="A143" s="6">
        <v>142</v>
      </c>
      <c r="B143" s="3" t="s">
        <v>209</v>
      </c>
      <c r="D143" s="3" t="s">
        <v>210</v>
      </c>
    </row>
    <row r="144" spans="1:4" ht="15" customHeight="1" x14ac:dyDescent="0.25">
      <c r="A144" s="6">
        <v>143</v>
      </c>
      <c r="B144" s="3" t="s">
        <v>128</v>
      </c>
      <c r="C144" s="3" t="s">
        <v>57</v>
      </c>
      <c r="D144" s="3" t="s">
        <v>94</v>
      </c>
    </row>
    <row r="145" spans="1:4" ht="15" customHeight="1" x14ac:dyDescent="0.25">
      <c r="A145" s="6">
        <v>144</v>
      </c>
      <c r="B145" s="3" t="s">
        <v>303</v>
      </c>
      <c r="C145" s="3" t="s">
        <v>55</v>
      </c>
      <c r="D145" s="3" t="s">
        <v>83</v>
      </c>
    </row>
    <row r="146" spans="1:4" ht="15" customHeight="1" x14ac:dyDescent="0.25">
      <c r="A146" s="6">
        <v>145</v>
      </c>
      <c r="B146" s="3" t="s">
        <v>257</v>
      </c>
      <c r="C146" s="3" t="s">
        <v>54</v>
      </c>
      <c r="D146" s="3" t="s">
        <v>86</v>
      </c>
    </row>
    <row r="147" spans="1:4" ht="15" customHeight="1" x14ac:dyDescent="0.25">
      <c r="A147" s="6">
        <v>146</v>
      </c>
      <c r="B147" s="3" t="s">
        <v>241</v>
      </c>
      <c r="C147" s="3" t="s">
        <v>54</v>
      </c>
      <c r="D147" s="3" t="s">
        <v>35</v>
      </c>
    </row>
    <row r="148" spans="1:4" ht="15" customHeight="1" x14ac:dyDescent="0.25">
      <c r="A148" s="6">
        <v>147</v>
      </c>
      <c r="B148" s="3" t="s">
        <v>163</v>
      </c>
      <c r="C148" s="3" t="s">
        <v>55</v>
      </c>
      <c r="D148" s="3" t="s">
        <v>88</v>
      </c>
    </row>
    <row r="149" spans="1:4" ht="15" customHeight="1" x14ac:dyDescent="0.25">
      <c r="A149" s="6">
        <v>148</v>
      </c>
      <c r="B149" s="3" t="s">
        <v>182</v>
      </c>
      <c r="C149" s="3" t="s">
        <v>54</v>
      </c>
      <c r="D149" s="3" t="s">
        <v>81</v>
      </c>
    </row>
    <row r="150" spans="1:4" ht="15" customHeight="1" x14ac:dyDescent="0.25">
      <c r="A150" s="6">
        <v>149</v>
      </c>
      <c r="B150" s="3" t="s">
        <v>160</v>
      </c>
      <c r="D150" s="3" t="s">
        <v>90</v>
      </c>
    </row>
    <row r="151" spans="1:4" ht="15" customHeight="1" x14ac:dyDescent="0.25">
      <c r="A151" s="6">
        <v>150</v>
      </c>
      <c r="B151" s="3" t="s">
        <v>265</v>
      </c>
      <c r="C151" s="3" t="s">
        <v>60</v>
      </c>
      <c r="D151" s="3" t="s">
        <v>88</v>
      </c>
    </row>
    <row r="152" spans="1:4" ht="15" customHeight="1" x14ac:dyDescent="0.25">
      <c r="A152" s="6">
        <v>151</v>
      </c>
      <c r="B152" s="3" t="s">
        <v>176</v>
      </c>
      <c r="D152" s="3" t="s">
        <v>81</v>
      </c>
    </row>
    <row r="153" spans="1:4" ht="15" customHeight="1" x14ac:dyDescent="0.25">
      <c r="A153" s="6">
        <v>152</v>
      </c>
      <c r="B153" s="3" t="s">
        <v>267</v>
      </c>
      <c r="C153" s="3" t="s">
        <v>31</v>
      </c>
      <c r="D153" s="3" t="s">
        <v>91</v>
      </c>
    </row>
    <row r="154" spans="1:4" ht="15" customHeight="1" x14ac:dyDescent="0.25">
      <c r="A154" s="6">
        <v>153</v>
      </c>
      <c r="B154" s="3" t="s">
        <v>164</v>
      </c>
      <c r="D154" s="3" t="s">
        <v>35</v>
      </c>
    </row>
    <row r="155" spans="1:4" ht="15" customHeight="1" x14ac:dyDescent="0.25">
      <c r="A155" s="6">
        <v>154</v>
      </c>
      <c r="B155" s="3" t="s">
        <v>220</v>
      </c>
      <c r="C155" s="3" t="s">
        <v>57</v>
      </c>
      <c r="D155" s="3" t="s">
        <v>87</v>
      </c>
    </row>
    <row r="156" spans="1:4" ht="15" customHeight="1" x14ac:dyDescent="0.25">
      <c r="A156" s="6">
        <v>155</v>
      </c>
      <c r="B156" s="3" t="s">
        <v>172</v>
      </c>
      <c r="C156" s="3" t="s">
        <v>31</v>
      </c>
      <c r="D156" s="3" t="s">
        <v>81</v>
      </c>
    </row>
    <row r="157" spans="1:4" ht="15" customHeight="1" x14ac:dyDescent="0.25">
      <c r="A157" s="6">
        <v>156</v>
      </c>
      <c r="B157" s="3" t="s">
        <v>127</v>
      </c>
      <c r="C157" s="3" t="s">
        <v>54</v>
      </c>
      <c r="D157" s="3" t="s">
        <v>83</v>
      </c>
    </row>
    <row r="158" spans="1:4" ht="15" customHeight="1" x14ac:dyDescent="0.25">
      <c r="A158" s="6">
        <v>157</v>
      </c>
      <c r="B158" s="3" t="s">
        <v>144</v>
      </c>
      <c r="C158" s="3" t="s">
        <v>54</v>
      </c>
      <c r="D158" s="3" t="s">
        <v>88</v>
      </c>
    </row>
    <row r="159" spans="1:4" ht="15" customHeight="1" x14ac:dyDescent="0.25">
      <c r="A159" s="6">
        <v>158</v>
      </c>
      <c r="B159" s="3" t="s">
        <v>300</v>
      </c>
      <c r="D159" s="3" t="s">
        <v>452</v>
      </c>
    </row>
    <row r="160" spans="1:4" ht="15" customHeight="1" x14ac:dyDescent="0.25">
      <c r="A160" s="6">
        <v>159</v>
      </c>
      <c r="B160" s="3" t="s">
        <v>177</v>
      </c>
      <c r="C160" s="3" t="s">
        <v>54</v>
      </c>
      <c r="D160" s="3" t="s">
        <v>94</v>
      </c>
    </row>
    <row r="161" spans="1:4" ht="15" customHeight="1" x14ac:dyDescent="0.25">
      <c r="A161" s="6">
        <v>160</v>
      </c>
      <c r="B161" s="3" t="s">
        <v>278</v>
      </c>
      <c r="C161" s="3" t="s">
        <v>31</v>
      </c>
      <c r="D161" s="3" t="s">
        <v>61</v>
      </c>
    </row>
    <row r="162" spans="1:4" ht="15" customHeight="1" x14ac:dyDescent="0.25">
      <c r="A162" s="6">
        <v>161</v>
      </c>
      <c r="B162" s="3" t="s">
        <v>301</v>
      </c>
      <c r="D162" s="3" t="s">
        <v>62</v>
      </c>
    </row>
    <row r="163" spans="1:4" ht="15" customHeight="1" x14ac:dyDescent="0.25">
      <c r="A163" s="6">
        <v>162</v>
      </c>
      <c r="B163" s="3" t="s">
        <v>221</v>
      </c>
      <c r="C163" s="3" t="s">
        <v>226</v>
      </c>
      <c r="D163" s="3" t="s">
        <v>89</v>
      </c>
    </row>
    <row r="164" spans="1:4" ht="15" customHeight="1" x14ac:dyDescent="0.25">
      <c r="A164" s="6">
        <v>163</v>
      </c>
      <c r="B164" s="3" t="s">
        <v>304</v>
      </c>
      <c r="C164" s="3" t="s">
        <v>31</v>
      </c>
      <c r="D164" s="3" t="s">
        <v>37</v>
      </c>
    </row>
    <row r="165" spans="1:4" ht="15" customHeight="1" x14ac:dyDescent="0.25">
      <c r="A165" s="6">
        <v>164</v>
      </c>
      <c r="B165" s="3" t="s">
        <v>388</v>
      </c>
      <c r="D165" s="3" t="s">
        <v>37</v>
      </c>
    </row>
    <row r="166" spans="1:4" ht="15" customHeight="1" x14ac:dyDescent="0.25">
      <c r="A166" s="6">
        <v>165</v>
      </c>
      <c r="B166" s="3" t="s">
        <v>216</v>
      </c>
      <c r="C166" s="3" t="s">
        <v>30</v>
      </c>
      <c r="D166" s="3" t="s">
        <v>81</v>
      </c>
    </row>
    <row r="167" spans="1:4" ht="15" customHeight="1" x14ac:dyDescent="0.25">
      <c r="A167" s="6">
        <v>166</v>
      </c>
      <c r="B167" s="3" t="s">
        <v>258</v>
      </c>
      <c r="D167" s="3" t="s">
        <v>87</v>
      </c>
    </row>
    <row r="168" spans="1:4" ht="15" customHeight="1" x14ac:dyDescent="0.25">
      <c r="A168" s="6">
        <v>167</v>
      </c>
      <c r="B168" s="3" t="s">
        <v>27</v>
      </c>
      <c r="D168" s="3" t="s">
        <v>93</v>
      </c>
    </row>
    <row r="169" spans="1:4" ht="15" customHeight="1" x14ac:dyDescent="0.25">
      <c r="A169" s="6">
        <v>168</v>
      </c>
      <c r="B169" s="3" t="s">
        <v>306</v>
      </c>
      <c r="C169" s="3" t="s">
        <v>54</v>
      </c>
      <c r="D169" s="3" t="s">
        <v>81</v>
      </c>
    </row>
    <row r="170" spans="1:4" ht="15" customHeight="1" x14ac:dyDescent="0.25">
      <c r="A170" s="6">
        <v>169</v>
      </c>
      <c r="B170" s="3" t="s">
        <v>245</v>
      </c>
      <c r="C170" s="3" t="s">
        <v>57</v>
      </c>
      <c r="D170" s="3" t="s">
        <v>63</v>
      </c>
    </row>
    <row r="171" spans="1:4" ht="15" customHeight="1" x14ac:dyDescent="0.25">
      <c r="A171" s="6">
        <v>170</v>
      </c>
      <c r="B171" s="3" t="s">
        <v>232</v>
      </c>
      <c r="C171" s="3" t="s">
        <v>54</v>
      </c>
      <c r="D171" s="3" t="s">
        <v>35</v>
      </c>
    </row>
    <row r="172" spans="1:4" ht="15" customHeight="1" x14ac:dyDescent="0.25">
      <c r="A172" s="6">
        <v>171</v>
      </c>
      <c r="B172" s="3" t="s">
        <v>133</v>
      </c>
      <c r="C172" s="3" t="s">
        <v>57</v>
      </c>
      <c r="D172" s="3" t="s">
        <v>94</v>
      </c>
    </row>
    <row r="173" spans="1:4" ht="15" customHeight="1" x14ac:dyDescent="0.25">
      <c r="A173" s="6">
        <v>172</v>
      </c>
      <c r="B173" s="3" t="s">
        <v>307</v>
      </c>
      <c r="C173" s="3" t="s">
        <v>30</v>
      </c>
      <c r="D173" s="3" t="s">
        <v>61</v>
      </c>
    </row>
    <row r="174" spans="1:4" ht="15" customHeight="1" x14ac:dyDescent="0.25">
      <c r="A174" s="6">
        <v>173</v>
      </c>
      <c r="B174" s="3" t="s">
        <v>146</v>
      </c>
      <c r="C174" s="3" t="s">
        <v>58</v>
      </c>
      <c r="D174" s="3" t="s">
        <v>37</v>
      </c>
    </row>
    <row r="175" spans="1:4" ht="15" customHeight="1" x14ac:dyDescent="0.25">
      <c r="A175" s="6">
        <v>174</v>
      </c>
      <c r="B175" s="3" t="s">
        <v>122</v>
      </c>
      <c r="C175" s="3" t="s">
        <v>54</v>
      </c>
      <c r="D175" s="3" t="s">
        <v>83</v>
      </c>
    </row>
    <row r="176" spans="1:4" ht="15" customHeight="1" x14ac:dyDescent="0.25">
      <c r="A176" s="6">
        <v>175</v>
      </c>
      <c r="B176" s="3" t="s">
        <v>131</v>
      </c>
      <c r="C176" s="3" t="s">
        <v>54</v>
      </c>
      <c r="D176" s="3" t="s">
        <v>95</v>
      </c>
    </row>
    <row r="177" spans="1:4" ht="15" customHeight="1" x14ac:dyDescent="0.25">
      <c r="A177" s="6">
        <v>176</v>
      </c>
      <c r="B177" s="3" t="s">
        <v>308</v>
      </c>
      <c r="C177" s="3" t="s">
        <v>56</v>
      </c>
      <c r="D177" s="3" t="s">
        <v>83</v>
      </c>
    </row>
    <row r="178" spans="1:4" ht="15" customHeight="1" x14ac:dyDescent="0.25">
      <c r="A178" s="6">
        <v>177</v>
      </c>
      <c r="B178" s="3" t="s">
        <v>150</v>
      </c>
      <c r="C178" s="3" t="s">
        <v>31</v>
      </c>
      <c r="D178" s="3" t="s">
        <v>94</v>
      </c>
    </row>
    <row r="179" spans="1:4" ht="15" customHeight="1" x14ac:dyDescent="0.25">
      <c r="A179" s="6">
        <v>178</v>
      </c>
      <c r="B179" s="3" t="s">
        <v>240</v>
      </c>
      <c r="C179" s="3" t="s">
        <v>54</v>
      </c>
      <c r="D179" s="3" t="s">
        <v>81</v>
      </c>
    </row>
    <row r="180" spans="1:4" ht="15" customHeight="1" x14ac:dyDescent="0.25">
      <c r="A180" s="6">
        <v>179</v>
      </c>
      <c r="B180" s="3" t="s">
        <v>222</v>
      </c>
      <c r="C180" s="3" t="s">
        <v>55</v>
      </c>
      <c r="D180" s="3" t="s">
        <v>88</v>
      </c>
    </row>
    <row r="181" spans="1:4" ht="15" customHeight="1" x14ac:dyDescent="0.25">
      <c r="A181" s="6">
        <v>180</v>
      </c>
      <c r="B181" s="3" t="s">
        <v>196</v>
      </c>
      <c r="C181" s="3" t="s">
        <v>31</v>
      </c>
      <c r="D181" s="3" t="s">
        <v>94</v>
      </c>
    </row>
    <row r="182" spans="1:4" ht="15" customHeight="1" x14ac:dyDescent="0.25">
      <c r="A182" s="6">
        <v>181</v>
      </c>
      <c r="B182" s="3" t="s">
        <v>134</v>
      </c>
      <c r="C182" s="3" t="s">
        <v>31</v>
      </c>
      <c r="D182" s="3" t="s">
        <v>104</v>
      </c>
    </row>
    <row r="183" spans="1:4" ht="15" customHeight="1" x14ac:dyDescent="0.25">
      <c r="A183" s="6">
        <v>182</v>
      </c>
      <c r="B183" s="3" t="s">
        <v>223</v>
      </c>
      <c r="C183" s="3" t="s">
        <v>55</v>
      </c>
      <c r="D183" s="3" t="s">
        <v>81</v>
      </c>
    </row>
    <row r="184" spans="1:4" ht="15" customHeight="1" x14ac:dyDescent="0.25">
      <c r="A184" s="6">
        <v>183</v>
      </c>
      <c r="B184" s="3" t="s">
        <v>145</v>
      </c>
      <c r="C184" s="3" t="s">
        <v>57</v>
      </c>
      <c r="D184" s="3" t="s">
        <v>63</v>
      </c>
    </row>
    <row r="185" spans="1:4" ht="15" customHeight="1" x14ac:dyDescent="0.25">
      <c r="A185" s="6">
        <v>184</v>
      </c>
      <c r="B185" s="3" t="s">
        <v>224</v>
      </c>
      <c r="C185" s="3" t="s">
        <v>55</v>
      </c>
      <c r="D185" s="3" t="s">
        <v>81</v>
      </c>
    </row>
    <row r="186" spans="1:4" ht="15" customHeight="1" x14ac:dyDescent="0.25">
      <c r="A186" s="6">
        <v>185</v>
      </c>
      <c r="B186" s="3" t="s">
        <v>237</v>
      </c>
      <c r="C186" s="3" t="s">
        <v>55</v>
      </c>
      <c r="D186" s="3" t="s">
        <v>86</v>
      </c>
    </row>
    <row r="187" spans="1:4" ht="15" customHeight="1" x14ac:dyDescent="0.25">
      <c r="A187" s="6">
        <v>186</v>
      </c>
      <c r="B187" s="3" t="s">
        <v>148</v>
      </c>
      <c r="C187" s="3" t="s">
        <v>55</v>
      </c>
      <c r="D187" s="3" t="s">
        <v>86</v>
      </c>
    </row>
    <row r="188" spans="1:4" ht="15" customHeight="1" x14ac:dyDescent="0.25">
      <c r="A188" s="6">
        <v>187</v>
      </c>
      <c r="B188" s="3" t="s">
        <v>299</v>
      </c>
      <c r="C188" s="3" t="s">
        <v>58</v>
      </c>
      <c r="D188" s="3" t="s">
        <v>83</v>
      </c>
    </row>
    <row r="189" spans="1:4" ht="15" customHeight="1" x14ac:dyDescent="0.25">
      <c r="A189" s="6">
        <v>188</v>
      </c>
      <c r="B189" s="3" t="s">
        <v>103</v>
      </c>
      <c r="C189" s="3" t="s">
        <v>55</v>
      </c>
      <c r="D189" s="3" t="s">
        <v>105</v>
      </c>
    </row>
    <row r="190" spans="1:4" ht="15" customHeight="1" x14ac:dyDescent="0.25">
      <c r="A190" s="6">
        <v>189</v>
      </c>
      <c r="B190" s="3" t="s">
        <v>120</v>
      </c>
      <c r="C190" s="3" t="s">
        <v>56</v>
      </c>
      <c r="D190" s="3" t="s">
        <v>81</v>
      </c>
    </row>
    <row r="191" spans="1:4" ht="15" customHeight="1" thickBot="1" x14ac:dyDescent="0.3">
      <c r="A191" s="11"/>
      <c r="B191" s="11"/>
      <c r="C191" s="11"/>
      <c r="D191" s="11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</row>
    <row r="199" spans="1:4" ht="15" customHeight="1" x14ac:dyDescent="0.25">
      <c r="A199" s="6"/>
    </row>
    <row r="200" spans="1:4" ht="15" customHeight="1" x14ac:dyDescent="0.25">
      <c r="A200" s="6"/>
    </row>
    <row r="201" spans="1:4" ht="15" customHeight="1" x14ac:dyDescent="0.25">
      <c r="A201" s="6"/>
    </row>
    <row r="202" spans="1:4" ht="15" customHeight="1" x14ac:dyDescent="0.25">
      <c r="A202" s="6"/>
      <c r="B202" s="6"/>
      <c r="C202" s="6"/>
      <c r="D202" s="6"/>
    </row>
    <row r="203" spans="1:4" ht="15" customHeight="1" x14ac:dyDescent="0.25">
      <c r="A203" s="6"/>
      <c r="B203" s="6"/>
      <c r="C203" s="6"/>
      <c r="D203" s="6"/>
    </row>
    <row r="204" spans="1:4" ht="15" customHeight="1" x14ac:dyDescent="0.25">
      <c r="A204" s="6"/>
      <c r="B204" s="6"/>
      <c r="C204" s="6"/>
      <c r="D20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2024-07-12T14:41:28Z</dcterms:modified>
</cp:coreProperties>
</file>