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35" windowWidth="15195" windowHeight="832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<sst xmlns="http://schemas.openxmlformats.org/spreadsheetml/2006/main" count="178" uniqueCount="94">
  <si>
    <t xml:space="preserve">Ricavi </t>
  </si>
  <si>
    <t>Altri ricavi operativi</t>
  </si>
  <si>
    <t>Costi per servizi</t>
  </si>
  <si>
    <t>Costi del personale</t>
  </si>
  <si>
    <t>Altre spese operative</t>
  </si>
  <si>
    <t>Costi capitalizzati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</si>
  <si>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</si>
  <si>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</si>
  <si>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</si>
  <si>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</si>
  <si>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</si>
  <si>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</si>
  <si>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</si>
  <si>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</si>
  <si>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</si>
  <si>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</si>
  <si>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</si>
  <si>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</si>
  <si>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</si>
  <si>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</si>
  <si>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</si>
  <si>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</si>
  <si>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</si>
  <si>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</si>
  <si>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</si>
  <si>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</si>
  <si>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</si>
  <si>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</si>
  <si>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</si>
  <si>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</si>
  <si>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</si>
  <si>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</si>
  <si>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</si>
  <si>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</si>
  <si>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b</t>
  </si>
  <si>
    <t>c</t>
  </si>
  <si>
    <t>e</t>
  </si>
  <si>
    <t>Crediti finanziari non correnti</t>
  </si>
  <si>
    <t>(mln €)</t>
  </si>
  <si>
    <t>Rifiuti commercializzati</t>
  </si>
  <si>
    <t>Sottoprodotti impianti</t>
  </si>
  <si>
    <t>Attribuibile:</t>
  </si>
  <si>
    <t>Azionisti della Controllante</t>
  </si>
  <si>
    <t>Azionisti di minoranza</t>
  </si>
  <si>
    <t>Acquedotto</t>
  </si>
  <si>
    <t>Ammortamenti, accantonamenti e svalutazioni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</si>
  <si>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</si>
  <si>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</si>
  <si>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</si>
  <si>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</si>
  <si>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</si>
  <si>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</si>
  <si>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</si>
  <si>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</si>
  <si>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</si>
  <si>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</si>
  <si>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g</t>
  </si>
  <si>
    <t>i</t>
  </si>
  <si>
    <t>k</t>
  </si>
  <si>
    <t>Mezzi equivalenti a disponibilità liquide</t>
  </si>
  <si>
    <t>Altre attività finanziarie correnti</t>
  </si>
  <si>
    <t>Debito finanziario corrente</t>
  </si>
  <si>
    <t>f</t>
  </si>
  <si>
    <t>Parte corrente del debito finanziario non corrente</t>
  </si>
  <si>
    <t>h</t>
  </si>
  <si>
    <t>Debito finanziario non corrente</t>
  </si>
  <si>
    <t>j</t>
  </si>
  <si>
    <t>Strumenti di debito</t>
  </si>
  <si>
    <t>Debiti commerciali e altri debiti non correnti</t>
  </si>
  <si>
    <t>l</t>
  </si>
  <si>
    <t>m</t>
  </si>
  <si>
    <t>Indebitamento finanziario netto (NetDebt)</t>
  </si>
  <si>
    <r>
      <t>Liquidità</t>
    </r>
    <r>
      <rPr>
        <sz val="9"/>
        <color indexed="8"/>
        <rFont val="Arial"/>
        <family val="2"/>
      </rPr>
      <t xml:space="preserve"> (a+b+c)</t>
    </r>
  </si>
  <si>
    <r>
      <t>Indebitamento finanziario corrente</t>
    </r>
    <r>
      <rPr>
        <sz val="9"/>
        <color indexed="8"/>
        <rFont val="Arial"/>
        <family val="2"/>
      </rPr>
      <t xml:space="preserve"> (e+f)</t>
    </r>
  </si>
  <si>
    <r>
      <t xml:space="preserve">Indebitamento finanziario corrente netto </t>
    </r>
    <r>
      <rPr>
        <sz val="9"/>
        <color indexed="8"/>
        <rFont val="Arial"/>
        <family val="2"/>
      </rPr>
      <t>(g-d)</t>
    </r>
  </si>
  <si>
    <r>
      <t xml:space="preserve">Indebitamento finanziario non corrente </t>
    </r>
    <r>
      <rPr>
        <sz val="9"/>
        <color indexed="8"/>
        <rFont val="Arial"/>
        <family val="2"/>
      </rPr>
      <t>(i+j+l)</t>
    </r>
  </si>
  <si>
    <r>
      <t xml:space="preserve">Totale indebitamento finanziario </t>
    </r>
    <r>
      <rPr>
        <sz val="9"/>
        <color indexed="8"/>
        <rFont val="Arial"/>
        <family val="2"/>
      </rPr>
      <t>(h+l)</t>
    </r>
  </si>
  <si>
    <t>Indebitamento finanziario netto (esclusa opzione di vendita)</t>
  </si>
  <si>
    <t>Quota nominale - fair value opzione di vendita</t>
  </si>
  <si>
    <t>Quota dividendi futuri - fair value opzione di vendita</t>
  </si>
  <si>
    <t>Indebitamento finanziario netto con opzione di vendita rettificata (NetDebt put option adj)</t>
  </si>
  <si>
    <t xml:space="preserve">Materie prime e materiali </t>
  </si>
  <si>
    <t>Margine operativo lordo adjusted</t>
  </si>
  <si>
    <t>Margine operativo netto adjusted</t>
  </si>
  <si>
    <t>Gestione finanziaria</t>
  </si>
  <si>
    <t>Altri ricavi (costi) non operativi</t>
  </si>
  <si>
    <t>Risultato ante-imposte adjusted</t>
  </si>
  <si>
    <t>Imposte</t>
  </si>
  <si>
    <t>Risultato netto adjusted</t>
  </si>
  <si>
    <t>Risultato da special item</t>
  </si>
  <si>
    <t>Utile netto adjusted</t>
  </si>
  <si>
    <t>* si intendono i risultati adjusted come evidenziato nel capitolo 1.02 della relazione sulla gestione</t>
  </si>
  <si>
    <t>30/09/2022*</t>
  </si>
  <si>
    <t>30/09/2023*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</si>
</sst>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  <numFmt numFmtId="208" formatCode="\ #,##0.0;\(#,##0.0\)"/>
    <numFmt numFmtId="209" formatCode="_-* #,##0.000_-;\-* #,##0.000_-;_-* &quot;-&quot;??_-;_-@_-"/>
    <numFmt numFmtId="210" formatCode="[$-809]dd\ mmmm\ yyyy"/>
    <numFmt numFmtId="211" formatCode="yyyy\-mm\-dd;@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7" fontId="48" fillId="33" borderId="10" xfId="47" applyFont="1" applyFill="1" applyBorder="1" applyAlignment="1" applyProtection="1">
      <alignment horizontal="left" vertical="center"/>
      <protection hidden="1"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182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6" fillId="35" borderId="11" xfId="47" applyFont="1" applyFill="1" applyBorder="1" applyAlignment="1" applyProtection="1">
      <alignment vertical="center" wrapText="1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48" fillId="33" borderId="13" xfId="47" applyFont="1" applyFill="1" applyBorder="1" applyAlignment="1" applyProtection="1">
      <alignment horizontal="left" vertical="center"/>
      <protection hidden="1"/>
    </xf>
    <xf numFmtId="37" fontId="48" fillId="33" borderId="11" xfId="47" applyFont="1" applyFill="1" applyBorder="1" applyAlignment="1" applyProtection="1">
      <alignment horizontal="left" vertical="center"/>
      <protection hidden="1"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8" fillId="36" borderId="16" xfId="0" applyFont="1" applyFill="1" applyBorder="1" applyAlignment="1">
      <alignment horizontal="center" vertical="center" wrapText="1"/>
    </xf>
    <xf numFmtId="15" fontId="48" fillId="36" borderId="12" xfId="0" applyNumberFormat="1" applyFont="1" applyFill="1" applyBorder="1" applyAlignment="1">
      <alignment horizontal="right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0" fontId="48" fillId="36" borderId="12" xfId="0" applyFont="1" applyFill="1" applyBorder="1" applyAlignment="1">
      <alignment horizontal="right" vertical="center" wrapText="1"/>
    </xf>
    <xf numFmtId="15" fontId="48" fillId="36" borderId="17" xfId="0" applyNumberFormat="1" applyFont="1" applyFill="1" applyBorder="1" applyAlignment="1">
      <alignment horizontal="right" vertical="center" wrapText="1"/>
    </xf>
    <xf numFmtId="0" fontId="48" fillId="36" borderId="17" xfId="0" applyFont="1" applyFill="1" applyBorder="1" applyAlignment="1">
      <alignment horizontal="right" vertical="center" wrapText="1"/>
    </xf>
    <xf numFmtId="0" fontId="50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0" fillId="37" borderId="16" xfId="0" applyFont="1" applyFill="1" applyBorder="1" applyAlignment="1">
      <alignment horizontal="center" vertical="center" wrapText="1"/>
    </xf>
    <xf numFmtId="15" fontId="48" fillId="37" borderId="12" xfId="0" applyNumberFormat="1" applyFont="1" applyFill="1" applyBorder="1" applyAlignment="1">
      <alignment horizontal="right" vertical="center" wrapText="1"/>
    </xf>
    <xf numFmtId="0" fontId="48" fillId="37" borderId="12" xfId="0" applyFont="1" applyFill="1" applyBorder="1" applyAlignment="1">
      <alignment horizontal="right" vertical="center" wrapText="1"/>
    </xf>
    <xf numFmtId="0" fontId="48" fillId="37" borderId="17" xfId="0" applyFont="1" applyFill="1" applyBorder="1" applyAlignment="1">
      <alignment horizontal="right" vertical="center" wrapText="1"/>
    </xf>
    <xf numFmtId="0" fontId="48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15" fontId="48" fillId="37" borderId="17" xfId="0" applyNumberFormat="1" applyFont="1" applyFill="1" applyBorder="1" applyAlignment="1">
      <alignment horizontal="right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8" fillId="33" borderId="16" xfId="0" applyFont="1" applyFill="1" applyBorder="1" applyAlignment="1">
      <alignment horizontal="center" vertical="center" wrapText="1"/>
    </xf>
    <xf numFmtId="15" fontId="48" fillId="33" borderId="12" xfId="0" applyNumberFormat="1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right" vertical="center" wrapText="1"/>
    </xf>
    <xf numFmtId="15" fontId="48" fillId="33" borderId="17" xfId="0" applyNumberFormat="1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8" fillId="38" borderId="16" xfId="0" applyFont="1" applyFill="1" applyBorder="1" applyAlignment="1">
      <alignment horizontal="center" vertical="center" wrapText="1"/>
    </xf>
    <xf numFmtId="15" fontId="48" fillId="38" borderId="12" xfId="0" applyNumberFormat="1" applyFont="1" applyFill="1" applyBorder="1" applyAlignment="1">
      <alignment horizontal="right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0" fontId="48" fillId="38" borderId="12" xfId="0" applyFont="1" applyFill="1" applyBorder="1" applyAlignment="1">
      <alignment horizontal="right" vertical="center" wrapText="1"/>
    </xf>
    <xf numFmtId="15" fontId="48" fillId="38" borderId="17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0" fontId="48" fillId="38" borderId="17" xfId="0" applyFont="1" applyFill="1" applyBorder="1" applyAlignment="1">
      <alignment horizontal="right" vertical="center" wrapText="1"/>
    </xf>
    <xf numFmtId="0" fontId="50" fillId="38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0" fontId="48" fillId="39" borderId="16" xfId="0" applyFont="1" applyFill="1" applyBorder="1" applyAlignment="1">
      <alignment horizontal="center" vertical="center" wrapText="1"/>
    </xf>
    <xf numFmtId="15" fontId="48" fillId="39" borderId="12" xfId="0" applyNumberFormat="1" applyFont="1" applyFill="1" applyBorder="1" applyAlignment="1">
      <alignment horizontal="right" vertical="center" wrapText="1"/>
    </xf>
    <xf numFmtId="0" fontId="48" fillId="39" borderId="12" xfId="0" applyFont="1" applyFill="1" applyBorder="1" applyAlignment="1">
      <alignment horizontal="right" vertical="center" wrapText="1"/>
    </xf>
    <xf numFmtId="15" fontId="48" fillId="39" borderId="17" xfId="0" applyNumberFormat="1" applyFont="1" applyFill="1" applyBorder="1" applyAlignment="1">
      <alignment horizontal="right" vertical="center" wrapText="1"/>
    </xf>
    <xf numFmtId="0" fontId="48" fillId="39" borderId="17" xfId="0" applyFont="1" applyFill="1" applyBorder="1" applyAlignment="1">
      <alignment horizontal="right" vertical="center" wrapText="1"/>
    </xf>
    <xf numFmtId="0" fontId="50" fillId="39" borderId="16" xfId="0" applyFont="1" applyFill="1" applyBorder="1" applyAlignment="1">
      <alignment horizontal="center" vertical="center" wrapText="1"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8" fontId="6" fillId="35" borderId="0" xfId="44" applyNumberFormat="1" applyFont="1" applyFill="1" applyAlignment="1" applyProtection="1">
      <alignment horizontal="right" vertical="center"/>
      <protection hidden="1"/>
    </xf>
    <xf numFmtId="208" fontId="9" fillId="35" borderId="12" xfId="44" applyNumberFormat="1" applyFont="1" applyFill="1" applyBorder="1" applyAlignment="1" applyProtection="1">
      <alignment vertical="center"/>
      <protection locked="0"/>
    </xf>
    <xf numFmtId="209" fontId="2" fillId="35" borderId="0" xfId="44" applyNumberFormat="1" applyFont="1" applyFill="1" applyBorder="1" applyAlignment="1">
      <alignment/>
    </xf>
    <xf numFmtId="208" fontId="8" fillId="35" borderId="12" xfId="44" applyNumberFormat="1" applyFont="1" applyFill="1" applyBorder="1" applyAlignment="1" applyProtection="1">
      <alignment horizontal="right" vertical="center"/>
      <protection hidden="1"/>
    </xf>
    <xf numFmtId="208" fontId="5" fillId="35" borderId="0" xfId="44" applyNumberFormat="1" applyFont="1" applyFill="1" applyBorder="1" applyAlignment="1" applyProtection="1">
      <alignment vertical="center"/>
      <protection locked="0"/>
    </xf>
    <xf numFmtId="208" fontId="9" fillId="35" borderId="0" xfId="44" applyNumberFormat="1" applyFont="1" applyFill="1" applyBorder="1" applyAlignment="1" applyProtection="1">
      <alignment vertical="center"/>
      <protection locked="0"/>
    </xf>
    <xf numFmtId="178" fontId="49" fillId="33" borderId="10" xfId="47" applyNumberFormat="1" applyFont="1" applyFill="1" applyBorder="1" applyAlignment="1" quotePrefix="1">
      <alignment horizontal="center" vertical="center" wrapText="1"/>
      <protection/>
    </xf>
    <xf numFmtId="178" fontId="7" fillId="34" borderId="11" xfId="47" applyNumberFormat="1" applyFont="1" applyFill="1" applyBorder="1" applyAlignment="1" quotePrefix="1">
      <alignment horizontal="right" vertical="center" wrapText="1"/>
      <protection/>
    </xf>
    <xf numFmtId="37" fontId="6" fillId="35" borderId="0" xfId="47" applyFont="1" applyFill="1" applyAlignment="1" applyProtection="1">
      <alignment horizontal="left" vertical="center" wrapText="1"/>
      <protection hidden="1"/>
    </xf>
    <xf numFmtId="178" fontId="7" fillId="35" borderId="0" xfId="47" applyNumberFormat="1" applyFont="1" applyFill="1" applyAlignment="1" quotePrefix="1">
      <alignment horizontal="right" vertical="center" wrapText="1"/>
      <protection/>
    </xf>
    <xf numFmtId="201" fontId="9" fillId="35" borderId="0" xfId="47" applyNumberFormat="1" applyFont="1" applyFill="1" applyAlignment="1" applyProtection="1">
      <alignment horizontal="right" vertical="center"/>
      <protection locked="0"/>
    </xf>
    <xf numFmtId="201" fontId="9" fillId="35" borderId="0" xfId="47" applyNumberFormat="1" applyFont="1" applyFill="1" applyAlignment="1" applyProtection="1">
      <alignment vertical="center"/>
      <protection locked="0"/>
    </xf>
    <xf numFmtId="201" fontId="5" fillId="35" borderId="0" xfId="47" applyNumberFormat="1" applyFont="1" applyFill="1" applyAlignment="1" applyProtection="1">
      <alignment horizontal="right" vertical="center"/>
      <protection locked="0"/>
    </xf>
    <xf numFmtId="201" fontId="5" fillId="35" borderId="0" xfId="47" applyNumberFormat="1" applyFont="1" applyFill="1" applyAlignment="1" applyProtection="1">
      <alignment vertical="center"/>
      <protection locked="0"/>
    </xf>
    <xf numFmtId="201" fontId="9" fillId="35" borderId="12" xfId="47" applyNumberFormat="1" applyFont="1" applyFill="1" applyBorder="1" applyAlignment="1">
      <alignment vertical="center"/>
      <protection/>
    </xf>
    <xf numFmtId="0" fontId="5" fillId="35" borderId="0" xfId="0" applyFont="1" applyFill="1" applyAlignment="1">
      <alignment/>
    </xf>
    <xf numFmtId="201" fontId="5" fillId="35" borderId="0" xfId="47" applyNumberFormat="1" applyFont="1" applyFill="1" applyAlignment="1" applyProtection="1" quotePrefix="1">
      <alignment horizontal="right" vertical="center"/>
      <protection locked="0"/>
    </xf>
    <xf numFmtId="201" fontId="5" fillId="35" borderId="0" xfId="0" applyNumberFormat="1" applyFont="1" applyFill="1" applyAlignment="1" quotePrefix="1">
      <alignment horizontal="right" vertical="center"/>
    </xf>
    <xf numFmtId="0" fontId="9" fillId="35" borderId="12" xfId="47" applyNumberFormat="1" applyFont="1" applyFill="1" applyBorder="1" applyAlignment="1">
      <alignment vertical="center"/>
      <protection/>
    </xf>
    <xf numFmtId="49" fontId="7" fillId="35" borderId="0" xfId="0" applyNumberFormat="1" applyFont="1" applyFill="1" applyAlignment="1">
      <alignment horizontal="left" vertical="center"/>
    </xf>
    <xf numFmtId="201" fontId="5" fillId="35" borderId="0" xfId="47" applyNumberFormat="1" applyFont="1" applyFill="1" applyAlignment="1">
      <alignment vertical="center"/>
      <protection/>
    </xf>
    <xf numFmtId="181" fontId="49" fillId="33" borderId="11" xfId="47" applyNumberFormat="1" applyFont="1" applyFill="1" applyBorder="1" applyAlignment="1" quotePrefix="1">
      <alignment horizontal="right" vertical="center" wrapText="1"/>
      <protection/>
    </xf>
    <xf numFmtId="0" fontId="10" fillId="35" borderId="0" xfId="0" applyFont="1" applyFill="1" applyAlignment="1">
      <alignment vertical="center"/>
    </xf>
    <xf numFmtId="37" fontId="6" fillId="35" borderId="12" xfId="47" applyFont="1" applyFill="1" applyBorder="1" applyAlignment="1" applyProtection="1">
      <alignment vertical="center"/>
      <protection hidden="1"/>
    </xf>
    <xf numFmtId="208" fontId="6" fillId="35" borderId="12" xfId="44" applyNumberFormat="1" applyFont="1" applyFill="1" applyBorder="1" applyAlignment="1" applyProtection="1">
      <alignment horizontal="right" vertical="center"/>
      <protection hidden="1"/>
    </xf>
    <xf numFmtId="0" fontId="5" fillId="35" borderId="0" xfId="0" applyFont="1" applyFill="1" applyBorder="1" applyAlignment="1">
      <alignment vertical="center"/>
    </xf>
    <xf numFmtId="37" fontId="6" fillId="35" borderId="0" xfId="47" applyFont="1" applyFill="1" applyBorder="1" applyAlignment="1" applyProtection="1">
      <alignment vertical="center"/>
      <protection hidden="1"/>
    </xf>
    <xf numFmtId="37" fontId="9" fillId="35" borderId="12" xfId="47" applyFont="1" applyFill="1" applyBorder="1" applyAlignment="1" applyProtection="1">
      <alignment vertical="center"/>
      <protection hidden="1"/>
    </xf>
    <xf numFmtId="37" fontId="5" fillId="35" borderId="0" xfId="47" applyFont="1" applyFill="1" applyAlignment="1" applyProtection="1">
      <alignment horizontal="left" vertical="center"/>
      <protection hidden="1"/>
    </xf>
    <xf numFmtId="208" fontId="9" fillId="35" borderId="0" xfId="44" applyNumberFormat="1" applyFont="1" applyFill="1" applyBorder="1" applyAlignment="1" applyProtection="1">
      <alignment vertical="center"/>
      <protection hidden="1"/>
    </xf>
    <xf numFmtId="37" fontId="9" fillId="35" borderId="12" xfId="47" applyFont="1" applyFill="1" applyBorder="1" applyAlignment="1" applyProtection="1">
      <alignment vertical="center" wrapText="1"/>
      <protection hidden="1"/>
    </xf>
    <xf numFmtId="208" fontId="5" fillId="35" borderId="0" xfId="0" applyNumberFormat="1" applyFont="1" applyFill="1" applyAlignment="1">
      <alignment vertical="center"/>
    </xf>
    <xf numFmtId="197" fontId="5" fillId="35" borderId="0" xfId="0" applyNumberFormat="1" applyFont="1" applyFill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1181100</xdr:colOff>
      <xdr:row>1</xdr:row>
      <xdr:rowOff>123825</xdr:rowOff>
    </xdr:to>
    <xdr:pic>
      <xdr:nvPicPr>
        <xdr:cNvPr id="1" name="Picture 11" descr="icona acqu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1181100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9525</xdr:rowOff>
    </xdr:from>
    <xdr:to>
      <xdr:col>0</xdr:col>
      <xdr:colOff>1143000</xdr:colOff>
      <xdr:row>1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="102" zoomScaleNormal="102" zoomScalePageLayoutView="0" workbookViewId="0" topLeftCell="A1">
      <selection activeCell="A1" sqref="A1"/>
    </sheetView>
  </sheetViews>
  <sheetFormatPr defaultColWidth="8.8515625" defaultRowHeight="12.75"/>
  <cols>
    <col min="1" max="1" width="5.57421875" style="3" customWidth="1"/>
    <col min="2" max="2" width="51.140625" style="3" customWidth="1"/>
    <col min="3" max="4" width="10.57421875" style="3" bestFit="1" customWidth="1"/>
    <col min="5" max="16384" width="8.8515625" style="3" customWidth="1"/>
  </cols>
  <sheetData>
    <row r="1" ht="15" customHeight="1"/>
    <row r="2" ht="25.5" customHeight="1"/>
    <row r="3" spans="2:4" ht="12">
      <c r="B3" s="1" t="s">
        <v>6</v>
      </c>
      <c r="C3" s="114"/>
      <c r="D3" s="114"/>
    </row>
    <row r="4" spans="2:4" ht="24">
      <c r="B4" s="2" t="s">
        <v>46</v>
      </c>
      <c r="C4" s="115" t="s">
        <v>93</v>
      </c>
      <c r="D4" s="115" t="s">
        <v>92</v>
      </c>
    </row>
    <row r="5" spans="2:4" ht="12">
      <c r="B5" s="116"/>
      <c r="C5" s="117"/>
      <c r="D5" s="117"/>
    </row>
    <row r="6" spans="2:4" ht="12">
      <c r="B6" s="4" t="s">
        <v>0</v>
      </c>
      <c r="C6" s="118">
        <v>10955</v>
      </c>
      <c r="D6" s="118">
        <v>14320.1</v>
      </c>
    </row>
    <row r="7" spans="2:4" ht="13.5" customHeight="1">
      <c r="B7" s="5" t="s">
        <v>1</v>
      </c>
      <c r="C7" s="120">
        <v>441.4</v>
      </c>
      <c r="D7" s="120">
        <v>345.3</v>
      </c>
    </row>
    <row r="8" spans="2:4" ht="12">
      <c r="B8" s="5" t="s">
        <v>81</v>
      </c>
      <c r="C8" s="12">
        <v>-7480.9</v>
      </c>
      <c r="D8" s="12">
        <v>-11642.5</v>
      </c>
    </row>
    <row r="9" spans="2:10" ht="12">
      <c r="B9" s="5" t="s">
        <v>2</v>
      </c>
      <c r="C9" s="120">
        <v>-2421.9</v>
      </c>
      <c r="D9" s="120">
        <v>-1693.9</v>
      </c>
      <c r="J9" s="6"/>
    </row>
    <row r="10" spans="2:6" ht="12">
      <c r="B10" s="5" t="s">
        <v>3</v>
      </c>
      <c r="C10" s="120">
        <v>-477.6</v>
      </c>
      <c r="D10" s="120">
        <v>-449.8</v>
      </c>
      <c r="F10" s="7"/>
    </row>
    <row r="11" spans="2:4" ht="12">
      <c r="B11" s="5" t="s">
        <v>4</v>
      </c>
      <c r="C11" s="120">
        <v>-58.2</v>
      </c>
      <c r="D11" s="120">
        <v>-56.6</v>
      </c>
    </row>
    <row r="12" spans="2:4" ht="12">
      <c r="B12" s="5" t="s">
        <v>5</v>
      </c>
      <c r="C12" s="120">
        <v>49</v>
      </c>
      <c r="D12" s="120">
        <v>52.2</v>
      </c>
    </row>
    <row r="13" spans="2:4" ht="12">
      <c r="B13" s="8" t="s">
        <v>82</v>
      </c>
      <c r="C13" s="122">
        <f>SUM(C6:C12)</f>
        <v>1006.7999999999998</v>
      </c>
      <c r="D13" s="122">
        <f>SUM(D6:D12)</f>
        <v>874.7999999999996</v>
      </c>
    </row>
    <row r="14" spans="2:6" ht="12">
      <c r="B14" s="5"/>
      <c r="C14" s="121"/>
      <c r="D14" s="121"/>
      <c r="F14" s="11"/>
    </row>
    <row r="15" spans="2:6" ht="12">
      <c r="B15" s="5" t="s">
        <v>45</v>
      </c>
      <c r="C15" s="121">
        <v>-502.2</v>
      </c>
      <c r="D15" s="121">
        <v>-437.8</v>
      </c>
      <c r="F15" s="11"/>
    </row>
    <row r="16" spans="2:4" ht="12">
      <c r="B16" s="8" t="s">
        <v>83</v>
      </c>
      <c r="C16" s="122">
        <f>C13+C15</f>
        <v>504.59999999999985</v>
      </c>
      <c r="D16" s="122">
        <f>D13+D15</f>
        <v>436.9999999999996</v>
      </c>
    </row>
    <row r="17" spans="2:4" ht="12">
      <c r="B17" s="4"/>
      <c r="C17" s="121"/>
      <c r="D17" s="121"/>
    </row>
    <row r="18" spans="2:4" ht="12">
      <c r="B18" s="123" t="s">
        <v>84</v>
      </c>
      <c r="C18" s="120">
        <v>-139.7</v>
      </c>
      <c r="D18" s="120">
        <v>-89.5</v>
      </c>
    </row>
    <row r="19" spans="2:4" ht="12">
      <c r="B19" s="123" t="s">
        <v>85</v>
      </c>
      <c r="C19" s="124">
        <v>0</v>
      </c>
      <c r="D19" s="124">
        <v>0</v>
      </c>
    </row>
    <row r="20" spans="2:4" ht="12">
      <c r="B20" s="8" t="s">
        <v>86</v>
      </c>
      <c r="C20" s="122">
        <f>C16+C18</f>
        <v>364.89999999999986</v>
      </c>
      <c r="D20" s="122">
        <f>D16+D18</f>
        <v>347.4999999999996</v>
      </c>
    </row>
    <row r="21" spans="2:4" ht="12">
      <c r="B21" s="4"/>
      <c r="C21" s="121"/>
      <c r="D21" s="121"/>
    </row>
    <row r="22" spans="2:4" ht="12">
      <c r="B22" s="123" t="s">
        <v>87</v>
      </c>
      <c r="C22" s="121">
        <v>-97.8</v>
      </c>
      <c r="D22" s="121">
        <v>-99.1</v>
      </c>
    </row>
    <row r="23" spans="2:4" ht="12">
      <c r="B23" s="8" t="s">
        <v>88</v>
      </c>
      <c r="C23" s="122">
        <f>C20+C22</f>
        <v>267.09999999999985</v>
      </c>
      <c r="D23" s="122">
        <f>D20+D22</f>
        <v>248.3999999999996</v>
      </c>
    </row>
    <row r="24" spans="2:4" ht="12">
      <c r="B24" s="4"/>
      <c r="C24" s="119"/>
      <c r="D24" s="119"/>
    </row>
    <row r="25" spans="2:4" ht="12">
      <c r="B25" s="123" t="s">
        <v>89</v>
      </c>
      <c r="C25" s="125">
        <v>0</v>
      </c>
      <c r="D25" s="125">
        <v>0</v>
      </c>
    </row>
    <row r="26" spans="2:4" ht="12">
      <c r="B26" s="8" t="s">
        <v>90</v>
      </c>
      <c r="C26" s="10">
        <f>C23</f>
        <v>267.09999999999985</v>
      </c>
      <c r="D26" s="126">
        <f>+D23+D25</f>
        <v>248.3999999999996</v>
      </c>
    </row>
    <row r="27" spans="2:4" ht="12">
      <c r="B27" s="4"/>
      <c r="C27" s="119"/>
      <c r="D27" s="119"/>
    </row>
    <row r="28" spans="2:4" ht="12">
      <c r="B28" s="127" t="s">
        <v>41</v>
      </c>
      <c r="C28" s="13"/>
      <c r="D28" s="13"/>
    </row>
    <row r="29" spans="2:4" ht="12" customHeight="1">
      <c r="B29" s="5" t="s">
        <v>42</v>
      </c>
      <c r="C29" s="128">
        <f>C26-C30</f>
        <v>235.49999999999986</v>
      </c>
      <c r="D29" s="128">
        <f>D26-D30</f>
        <v>214.09999999999962</v>
      </c>
    </row>
    <row r="30" spans="2:4" ht="12">
      <c r="B30" s="9" t="s">
        <v>43</v>
      </c>
      <c r="C30" s="14">
        <v>31.6</v>
      </c>
      <c r="D30" s="14">
        <v>34.3</v>
      </c>
    </row>
    <row r="32" ht="12">
      <c r="B32" s="130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3" bestFit="1" customWidth="1"/>
    <col min="2" max="2" width="49.57421875" style="3" bestFit="1" customWidth="1"/>
    <col min="3" max="4" width="15.421875" style="3" customWidth="1"/>
    <col min="5" max="7" width="8.8515625" style="3" customWidth="1"/>
    <col min="8" max="8" width="32.7109375" style="3" customWidth="1"/>
    <col min="9" max="16384" width="8.8515625" style="3" customWidth="1"/>
  </cols>
  <sheetData>
    <row r="5" spans="1:4" ht="14.25" customHeight="1">
      <c r="A5" s="24"/>
      <c r="B5" s="25" t="s">
        <v>47</v>
      </c>
      <c r="C5" s="129">
        <v>45199</v>
      </c>
      <c r="D5" s="129">
        <v>44926</v>
      </c>
    </row>
    <row r="6" spans="2:4" ht="12">
      <c r="B6" s="16"/>
      <c r="C6" s="108"/>
      <c r="D6" s="108"/>
    </row>
    <row r="7" spans="1:4" ht="12">
      <c r="A7" s="3" t="s">
        <v>32</v>
      </c>
      <c r="B7" s="16" t="s">
        <v>33</v>
      </c>
      <c r="C7" s="108">
        <v>1118.9</v>
      </c>
      <c r="D7" s="108">
        <v>1942.4</v>
      </c>
    </row>
    <row r="8" spans="1:4" s="22" customFormat="1" ht="12">
      <c r="A8" s="3" t="s">
        <v>34</v>
      </c>
      <c r="B8" s="16" t="s">
        <v>59</v>
      </c>
      <c r="C8" s="110">
        <v>0</v>
      </c>
      <c r="D8" s="110">
        <v>0</v>
      </c>
    </row>
    <row r="9" spans="1:4" ht="12">
      <c r="A9" s="3" t="s">
        <v>35</v>
      </c>
      <c r="B9" s="16" t="s">
        <v>60</v>
      </c>
      <c r="C9" s="108">
        <v>117.6</v>
      </c>
      <c r="D9" s="108">
        <v>77.7</v>
      </c>
    </row>
    <row r="10" spans="1:4" ht="12">
      <c r="A10" s="21" t="s">
        <v>34</v>
      </c>
      <c r="B10" s="15" t="s">
        <v>72</v>
      </c>
      <c r="C10" s="18">
        <f>C7+C8+C9</f>
        <v>1236.5</v>
      </c>
      <c r="D10" s="18">
        <f>D7+D8+D9</f>
        <v>2020.1000000000001</v>
      </c>
    </row>
    <row r="11" spans="2:4" ht="12">
      <c r="B11" s="16"/>
      <c r="C11" s="17"/>
      <c r="D11" s="17"/>
    </row>
    <row r="12" spans="1:4" ht="12">
      <c r="A12" s="3" t="s">
        <v>36</v>
      </c>
      <c r="B12" s="16" t="s">
        <v>61</v>
      </c>
      <c r="C12" s="108">
        <v>-360.2</v>
      </c>
      <c r="D12" s="108">
        <v>-563</v>
      </c>
    </row>
    <row r="13" spans="1:4" ht="12">
      <c r="A13" s="3" t="s">
        <v>62</v>
      </c>
      <c r="B13" s="16" t="s">
        <v>63</v>
      </c>
      <c r="C13" s="108">
        <v>-518.8</v>
      </c>
      <c r="D13" s="108">
        <v>-108.4</v>
      </c>
    </row>
    <row r="14" spans="1:4" ht="12">
      <c r="A14" s="21" t="s">
        <v>56</v>
      </c>
      <c r="B14" s="15" t="s">
        <v>73</v>
      </c>
      <c r="C14" s="109">
        <f>+C12+C13</f>
        <v>-879</v>
      </c>
      <c r="D14" s="109">
        <f>+D12+D13</f>
        <v>-671.4</v>
      </c>
    </row>
    <row r="15" spans="2:4" ht="12">
      <c r="B15" s="16"/>
      <c r="C15" s="108"/>
      <c r="D15" s="108"/>
    </row>
    <row r="16" spans="1:4" ht="12">
      <c r="A16" s="21" t="s">
        <v>64</v>
      </c>
      <c r="B16" s="15" t="s">
        <v>74</v>
      </c>
      <c r="C16" s="111">
        <f>+C10+C14</f>
        <v>357.5</v>
      </c>
      <c r="D16" s="111">
        <f>+D10+D14</f>
        <v>1348.7000000000003</v>
      </c>
    </row>
    <row r="17" spans="2:4" ht="12">
      <c r="B17" s="19"/>
      <c r="C17" s="108"/>
      <c r="D17" s="108"/>
    </row>
    <row r="18" spans="1:4" ht="12">
      <c r="A18" s="3" t="s">
        <v>57</v>
      </c>
      <c r="B18" s="16" t="s">
        <v>65</v>
      </c>
      <c r="C18" s="112">
        <v>-722.7</v>
      </c>
      <c r="D18" s="112">
        <v>-1997</v>
      </c>
    </row>
    <row r="19" spans="1:4" ht="12">
      <c r="A19" s="3" t="s">
        <v>66</v>
      </c>
      <c r="B19" s="16" t="s">
        <v>67</v>
      </c>
      <c r="C19" s="112">
        <v>-3384.3</v>
      </c>
      <c r="D19" s="112">
        <v>-3197.3</v>
      </c>
    </row>
    <row r="20" spans="1:4" ht="12">
      <c r="A20" s="3" t="s">
        <v>58</v>
      </c>
      <c r="B20" s="20" t="s">
        <v>68</v>
      </c>
      <c r="C20" s="110">
        <v>0</v>
      </c>
      <c r="D20" s="110">
        <v>0</v>
      </c>
    </row>
    <row r="21" spans="1:4" ht="12">
      <c r="A21" s="21" t="s">
        <v>69</v>
      </c>
      <c r="B21" s="15" t="s">
        <v>75</v>
      </c>
      <c r="C21" s="109">
        <f>SUM(C18:C20)</f>
        <v>-4107</v>
      </c>
      <c r="D21" s="109">
        <f>SUM(D18:D20)</f>
        <v>-5194.3</v>
      </c>
    </row>
    <row r="22" spans="2:4" ht="12">
      <c r="B22" s="19"/>
      <c r="C22" s="113"/>
      <c r="D22" s="113"/>
    </row>
    <row r="23" spans="1:4" ht="12">
      <c r="A23" s="21" t="s">
        <v>70</v>
      </c>
      <c r="B23" s="15" t="s">
        <v>76</v>
      </c>
      <c r="C23" s="111">
        <f>+C16+C21</f>
        <v>-3749.5</v>
      </c>
      <c r="D23" s="111">
        <f>+D21+D16</f>
        <v>-3845.6</v>
      </c>
    </row>
    <row r="24" spans="2:4" ht="12">
      <c r="B24" s="19"/>
      <c r="C24" s="111"/>
      <c r="D24" s="111"/>
    </row>
    <row r="25" spans="1:4" ht="12">
      <c r="A25" s="21"/>
      <c r="B25" s="131" t="s">
        <v>37</v>
      </c>
      <c r="C25" s="132">
        <v>146.9</v>
      </c>
      <c r="D25" s="132">
        <v>151.8</v>
      </c>
    </row>
    <row r="26" spans="1:4" ht="12">
      <c r="A26" s="133"/>
      <c r="B26" s="134"/>
      <c r="C26" s="132"/>
      <c r="D26" s="132"/>
    </row>
    <row r="27" spans="1:4" ht="12">
      <c r="A27" s="21"/>
      <c r="B27" s="135" t="s">
        <v>77</v>
      </c>
      <c r="C27" s="109">
        <f>C23+C25</f>
        <v>-3602.6</v>
      </c>
      <c r="D27" s="109">
        <f>D23+D25</f>
        <v>-3693.7999999999997</v>
      </c>
    </row>
    <row r="28" spans="2:4" ht="12">
      <c r="B28" s="136"/>
      <c r="C28" s="137"/>
      <c r="D28" s="137"/>
    </row>
    <row r="29" spans="2:4" ht="12">
      <c r="B29" s="3" t="s">
        <v>78</v>
      </c>
      <c r="C29" s="112">
        <v>-485.2</v>
      </c>
      <c r="D29" s="112">
        <v>-475.9</v>
      </c>
    </row>
    <row r="30" spans="1:4" ht="24">
      <c r="A30" s="21"/>
      <c r="B30" s="138" t="s">
        <v>80</v>
      </c>
      <c r="C30" s="109">
        <f>+C27+C29</f>
        <v>-4087.7999999999997</v>
      </c>
      <c r="D30" s="109">
        <f>+D27+D29</f>
        <v>-4169.7</v>
      </c>
    </row>
    <row r="31" spans="3:4" ht="12">
      <c r="C31" s="139"/>
      <c r="D31" s="139"/>
    </row>
    <row r="32" spans="2:4" ht="12">
      <c r="B32" s="3" t="s">
        <v>79</v>
      </c>
      <c r="C32" s="112">
        <v>-61.2</v>
      </c>
      <c r="D32" s="112">
        <v>-80.1</v>
      </c>
    </row>
    <row r="33" spans="1:4" ht="12">
      <c r="A33" s="21"/>
      <c r="B33" s="138" t="s">
        <v>71</v>
      </c>
      <c r="C33" s="109">
        <v>-4148.9</v>
      </c>
      <c r="D33" s="109">
        <f>+D30+D32</f>
        <v>-4249.8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21:D24 C28:D28 C30:D31 D33 C27:D27 C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1" width="8.8515625" style="3" customWidth="1"/>
    <col min="12" max="12" width="9.28125" style="3" customWidth="1"/>
    <col min="13" max="14" width="8.8515625" style="3" customWidth="1"/>
    <col min="15" max="15" width="4.140625" style="3" customWidth="1"/>
    <col min="16" max="16384" width="8.8515625" style="3" customWidth="1"/>
  </cols>
  <sheetData>
    <row r="1" ht="12"/>
    <row r="2" ht="12"/>
    <row r="3" spans="1:7" ht="12">
      <c r="A3" s="56" t="s">
        <v>51</v>
      </c>
      <c r="B3" s="57">
        <v>45199</v>
      </c>
      <c r="C3" s="58" t="s">
        <v>11</v>
      </c>
      <c r="D3" s="57">
        <v>44834</v>
      </c>
      <c r="E3" s="59" t="s">
        <v>11</v>
      </c>
      <c r="F3" s="60" t="s">
        <v>8</v>
      </c>
      <c r="G3" s="61" t="s">
        <v>9</v>
      </c>
    </row>
    <row r="4" spans="1:7" ht="12">
      <c r="A4" s="26" t="s">
        <v>12</v>
      </c>
      <c r="B4" s="88">
        <v>6147.16480768</v>
      </c>
      <c r="C4" s="27">
        <f>B4/$B$4</f>
        <v>1</v>
      </c>
      <c r="D4" s="88">
        <v>9459.95493534</v>
      </c>
      <c r="E4" s="27">
        <f>D4/$D$4</f>
        <v>1</v>
      </c>
      <c r="F4" s="28">
        <f>B4-D4</f>
        <v>-3312.7901276599996</v>
      </c>
      <c r="G4" s="29">
        <f>B4/D4-1</f>
        <v>-0.3501908994602345</v>
      </c>
    </row>
    <row r="5" spans="1:7" s="22" customFormat="1" ht="12">
      <c r="A5" s="30" t="s">
        <v>13</v>
      </c>
      <c r="B5" s="31">
        <v>-5734.7451115</v>
      </c>
      <c r="C5" s="32">
        <f>B5/$B$4</f>
        <v>-0.9329089573676729</v>
      </c>
      <c r="D5" s="31">
        <v>-8990.074592220002</v>
      </c>
      <c r="E5" s="32">
        <f>D5/$D$4</f>
        <v>-0.9503295368390559</v>
      </c>
      <c r="F5" s="33">
        <f>B5-D5</f>
        <v>3255.329480720002</v>
      </c>
      <c r="G5" s="34">
        <f>B5/D5-1</f>
        <v>-0.36210261075443795</v>
      </c>
    </row>
    <row r="6" spans="1:7" ht="12">
      <c r="A6" s="30" t="s">
        <v>3</v>
      </c>
      <c r="B6" s="31">
        <v>-89.98956770000001</v>
      </c>
      <c r="C6" s="32">
        <f>B6/$B$4</f>
        <v>-0.014639198803905658</v>
      </c>
      <c r="D6" s="31">
        <v>-102.51703976</v>
      </c>
      <c r="E6" s="32">
        <f>D6/$D$4</f>
        <v>-0.010836948004585335</v>
      </c>
      <c r="F6" s="33">
        <f>B6-D6</f>
        <v>12.527472059999994</v>
      </c>
      <c r="G6" s="34">
        <f>B6/D6-1</f>
        <v>-0.12219892506970287</v>
      </c>
    </row>
    <row r="7" spans="1:7" ht="12">
      <c r="A7" s="30" t="s">
        <v>5</v>
      </c>
      <c r="B7" s="35">
        <v>11.67426834</v>
      </c>
      <c r="C7" s="36">
        <f>B7/$B$4</f>
        <v>0.0018991305268755243</v>
      </c>
      <c r="D7" s="35">
        <v>9.59858468</v>
      </c>
      <c r="E7" s="36">
        <f>D7/$D$4</f>
        <v>0.0010146543768556565</v>
      </c>
      <c r="F7" s="31">
        <f>B7-D7</f>
        <v>2.0756836599999993</v>
      </c>
      <c r="G7" s="34">
        <f>B7/D7-1</f>
        <v>0.21624892931610828</v>
      </c>
    </row>
    <row r="8" spans="1:7" ht="12">
      <c r="A8" s="37" t="s">
        <v>14</v>
      </c>
      <c r="B8" s="38">
        <f>SUM(B4:B7)</f>
        <v>334.10439681999986</v>
      </c>
      <c r="C8" s="39">
        <f>B8/$B$4</f>
        <v>0.054350974355296996</v>
      </c>
      <c r="D8" s="38">
        <f>SUM(D4:D7)</f>
        <v>376.96188803999763</v>
      </c>
      <c r="E8" s="39">
        <f>D8/$D$4</f>
        <v>0.03984816953321451</v>
      </c>
      <c r="F8" s="40">
        <f>B8-D8</f>
        <v>-42.85749121999777</v>
      </c>
      <c r="G8" s="41">
        <f>B8/D8-1</f>
        <v>-0.11369184148252776</v>
      </c>
    </row>
    <row r="9" spans="1:7" s="22" customFormat="1" ht="12">
      <c r="A9" s="3"/>
      <c r="B9" s="3"/>
      <c r="C9" s="3"/>
      <c r="D9" s="3"/>
      <c r="E9" s="3"/>
      <c r="F9" s="3"/>
      <c r="G9" s="3"/>
    </row>
    <row r="10" spans="1:5" ht="12">
      <c r="A10" s="56" t="s">
        <v>7</v>
      </c>
      <c r="B10" s="57">
        <f>B3</f>
        <v>45199</v>
      </c>
      <c r="C10" s="57">
        <f>D3</f>
        <v>44834</v>
      </c>
      <c r="D10" s="57" t="str">
        <f>F3</f>
        <v>Var. Ass.</v>
      </c>
      <c r="E10" s="62" t="s">
        <v>9</v>
      </c>
    </row>
    <row r="11" spans="1:5" ht="12">
      <c r="A11" s="30" t="s">
        <v>48</v>
      </c>
      <c r="B11" s="42">
        <v>1502.4821540579908</v>
      </c>
      <c r="C11" s="42">
        <v>1761.283469369939</v>
      </c>
      <c r="D11" s="43">
        <f>B11-C11</f>
        <v>-258.8013153119482</v>
      </c>
      <c r="E11" s="34">
        <f>B11/C11-1</f>
        <v>-0.14693904746890563</v>
      </c>
    </row>
    <row r="12" spans="1:5" ht="12">
      <c r="A12" s="30" t="s">
        <v>49</v>
      </c>
      <c r="B12" s="42">
        <v>6978.243427689999</v>
      </c>
      <c r="C12" s="42">
        <v>9861.033840898685</v>
      </c>
      <c r="D12" s="43">
        <f>B12-C12</f>
        <v>-2882.790413208685</v>
      </c>
      <c r="E12" s="34">
        <f>B12/C12-1</f>
        <v>-0.2923416002541537</v>
      </c>
    </row>
    <row r="13" spans="1:5" ht="12">
      <c r="A13" s="44" t="s">
        <v>10</v>
      </c>
      <c r="B13" s="45">
        <v>4758.7</v>
      </c>
      <c r="C13" s="45">
        <v>7252</v>
      </c>
      <c r="D13" s="43">
        <f>B13-C13</f>
        <v>-2493.3</v>
      </c>
      <c r="E13" s="46">
        <f>B13/C13-1</f>
        <v>-0.3438086045228903</v>
      </c>
    </row>
    <row r="14" spans="1:5" ht="12">
      <c r="A14" s="47" t="s">
        <v>50</v>
      </c>
      <c r="B14" s="48">
        <v>278.25282233718576</v>
      </c>
      <c r="C14" s="48">
        <v>331.8843401719112</v>
      </c>
      <c r="D14" s="49">
        <f>B14-C14</f>
        <v>-53.63151783472546</v>
      </c>
      <c r="E14" s="50">
        <f>B14/C14-1</f>
        <v>-0.1615970124018058</v>
      </c>
    </row>
    <row r="15" spans="1:5" ht="12">
      <c r="A15" s="51"/>
      <c r="B15" s="45"/>
      <c r="C15" s="45"/>
      <c r="D15" s="45"/>
      <c r="E15" s="32"/>
    </row>
    <row r="16" spans="1:5" ht="12">
      <c r="A16" s="63" t="s">
        <v>38</v>
      </c>
      <c r="B16" s="57">
        <f>B10</f>
        <v>45199</v>
      </c>
      <c r="C16" s="57">
        <f>C10</f>
        <v>44834</v>
      </c>
      <c r="D16" s="57" t="str">
        <f>D10</f>
        <v>Var. Ass.</v>
      </c>
      <c r="E16" s="62" t="s">
        <v>9</v>
      </c>
    </row>
    <row r="17" spans="1:5" ht="12">
      <c r="A17" s="30" t="s">
        <v>15</v>
      </c>
      <c r="B17" s="52">
        <f>B8</f>
        <v>334.10439681999986</v>
      </c>
      <c r="C17" s="52">
        <f>D8</f>
        <v>376.96188803999763</v>
      </c>
      <c r="D17" s="31">
        <f>B17-C17</f>
        <v>-42.85749121999777</v>
      </c>
      <c r="E17" s="34">
        <f>B17/C17-1</f>
        <v>-0.11369184148252776</v>
      </c>
    </row>
    <row r="18" spans="1:5" ht="12">
      <c r="A18" s="30" t="s">
        <v>16</v>
      </c>
      <c r="B18" s="140">
        <v>1006.8002398700027</v>
      </c>
      <c r="C18" s="52">
        <v>874.7786719499991</v>
      </c>
      <c r="D18" s="31">
        <f>B18-C18</f>
        <v>132.02156792000358</v>
      </c>
      <c r="E18" s="34">
        <f>B18/C18-1</f>
        <v>0.15091996656218165</v>
      </c>
    </row>
    <row r="19" spans="1:5" ht="12">
      <c r="A19" s="47" t="s">
        <v>17</v>
      </c>
      <c r="B19" s="53">
        <f>+B17/B18</f>
        <v>0.3318477525026605</v>
      </c>
      <c r="C19" s="53">
        <f>+C17/C18</f>
        <v>0.43092258662376737</v>
      </c>
      <c r="D19" s="54">
        <f>+(B19-C19)*100</f>
        <v>-9.907483412110684</v>
      </c>
      <c r="E19" s="55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>
      <c r="A1" s="22"/>
    </row>
    <row r="2" ht="12">
      <c r="A2" s="22"/>
    </row>
    <row r="3" spans="1:7" ht="12">
      <c r="A3" s="74" t="s">
        <v>51</v>
      </c>
      <c r="B3" s="71">
        <f>+Gas!B3</f>
        <v>45199</v>
      </c>
      <c r="C3" s="75" t="s">
        <v>11</v>
      </c>
      <c r="D3" s="71">
        <f>+Gas!D3</f>
        <v>44834</v>
      </c>
      <c r="E3" s="75" t="s">
        <v>11</v>
      </c>
      <c r="F3" s="72" t="s">
        <v>8</v>
      </c>
      <c r="G3" s="76" t="s">
        <v>9</v>
      </c>
    </row>
    <row r="4" spans="1:7" ht="12">
      <c r="A4" s="26" t="s">
        <v>12</v>
      </c>
      <c r="B4" s="106">
        <v>3519.61056055</v>
      </c>
      <c r="C4" s="27">
        <f>B4/$B$4</f>
        <v>1</v>
      </c>
      <c r="D4" s="106">
        <v>3650.71679744</v>
      </c>
      <c r="E4" s="27">
        <f>+D4/D$4</f>
        <v>1</v>
      </c>
      <c r="F4" s="28">
        <f>B4-D4</f>
        <v>-131.10623688999976</v>
      </c>
      <c r="G4" s="29">
        <f>B4/D4-1</f>
        <v>-0.03591246436369311</v>
      </c>
    </row>
    <row r="5" spans="1:7" ht="12">
      <c r="A5" s="30" t="s">
        <v>13</v>
      </c>
      <c r="B5" s="31">
        <v>-3316.7259373700003</v>
      </c>
      <c r="C5" s="32">
        <f>B5/$B$4</f>
        <v>-0.9423559454406525</v>
      </c>
      <c r="D5" s="31">
        <v>-3613.2592561599995</v>
      </c>
      <c r="E5" s="32">
        <f>+D5/D$4</f>
        <v>-0.9897396748752829</v>
      </c>
      <c r="F5" s="33">
        <f>B5-D5</f>
        <v>296.53331878999916</v>
      </c>
      <c r="G5" s="34">
        <f>B5/D5-1</f>
        <v>-0.08206809912254698</v>
      </c>
    </row>
    <row r="6" spans="1:7" ht="12">
      <c r="A6" s="30" t="s">
        <v>3</v>
      </c>
      <c r="B6" s="31">
        <v>-44.17322252000001</v>
      </c>
      <c r="C6" s="32">
        <f>B6/$B$4</f>
        <v>-0.012550599493910252</v>
      </c>
      <c r="D6" s="31">
        <v>-30.12891099</v>
      </c>
      <c r="E6" s="32">
        <f>+D6/D$4</f>
        <v>-0.008252875438359767</v>
      </c>
      <c r="F6" s="33">
        <f>B6-D6</f>
        <v>-14.044311530000009</v>
      </c>
      <c r="G6" s="34">
        <f>B6/D6-1</f>
        <v>0.46614069571453864</v>
      </c>
    </row>
    <row r="7" spans="1:7" ht="12">
      <c r="A7" s="30" t="s">
        <v>5</v>
      </c>
      <c r="B7" s="42">
        <v>18.054498380000002</v>
      </c>
      <c r="C7" s="36">
        <f>B7/$B$4</f>
        <v>0.005129686387001485</v>
      </c>
      <c r="D7" s="42">
        <v>14.776855240000002</v>
      </c>
      <c r="E7" s="36">
        <f>+D7/D$4</f>
        <v>0.00404765859963775</v>
      </c>
      <c r="F7" s="31">
        <f>B7-D7</f>
        <v>3.2776431400000003</v>
      </c>
      <c r="G7" s="34">
        <f>B7/D7-1</f>
        <v>0.22180924741873564</v>
      </c>
    </row>
    <row r="8" spans="1:7" ht="12">
      <c r="A8" s="37" t="s">
        <v>14</v>
      </c>
      <c r="B8" s="67">
        <f>SUM(B4:B7)</f>
        <v>176.76589903999982</v>
      </c>
      <c r="C8" s="39">
        <f>B8/$B$4</f>
        <v>0.05022314145243873</v>
      </c>
      <c r="D8" s="67">
        <f>SUM(D4:D7)</f>
        <v>22.105485530000443</v>
      </c>
      <c r="E8" s="39">
        <f>+D8/D$4</f>
        <v>0.006055108285995101</v>
      </c>
      <c r="F8" s="40">
        <f>B8-D8</f>
        <v>154.6604135099994</v>
      </c>
      <c r="G8" s="41">
        <f>B8/D8-1</f>
        <v>6.996472133584314</v>
      </c>
    </row>
    <row r="10" spans="1:5" ht="12">
      <c r="A10" s="74" t="s">
        <v>7</v>
      </c>
      <c r="B10" s="71">
        <f>+B3</f>
        <v>45199</v>
      </c>
      <c r="C10" s="71">
        <f>+D3</f>
        <v>44834</v>
      </c>
      <c r="D10" s="72" t="s">
        <v>8</v>
      </c>
      <c r="E10" s="73" t="s">
        <v>9</v>
      </c>
    </row>
    <row r="11" spans="1:5" ht="12">
      <c r="A11" s="30" t="s">
        <v>52</v>
      </c>
      <c r="B11" s="35">
        <v>10699.026866393497</v>
      </c>
      <c r="C11" s="35">
        <v>9163.141264553136</v>
      </c>
      <c r="D11" s="43">
        <f>B11-C11</f>
        <v>1535.8856018403603</v>
      </c>
      <c r="E11" s="34">
        <f>B11/C11-1</f>
        <v>0.16761561974186834</v>
      </c>
    </row>
    <row r="12" spans="1:5" ht="12">
      <c r="A12" s="47" t="s">
        <v>53</v>
      </c>
      <c r="B12" s="105">
        <v>2032.213912292249</v>
      </c>
      <c r="C12" s="105">
        <v>1880.3520366405387</v>
      </c>
      <c r="D12" s="68">
        <f>B12-C12</f>
        <v>151.8618756517103</v>
      </c>
      <c r="E12" s="50">
        <f>B12/C12-1</f>
        <v>0.08076247037391404</v>
      </c>
    </row>
    <row r="14" spans="1:5" ht="12">
      <c r="A14" s="70" t="s">
        <v>38</v>
      </c>
      <c r="B14" s="71">
        <f>+B10</f>
        <v>45199</v>
      </c>
      <c r="C14" s="71">
        <f>+D3</f>
        <v>44834</v>
      </c>
      <c r="D14" s="72" t="s">
        <v>8</v>
      </c>
      <c r="E14" s="73" t="s">
        <v>9</v>
      </c>
    </row>
    <row r="15" spans="1:5" ht="12">
      <c r="A15" s="30" t="s">
        <v>15</v>
      </c>
      <c r="B15" s="52">
        <f>B8</f>
        <v>176.76589903999982</v>
      </c>
      <c r="C15" s="52">
        <f>D8</f>
        <v>22.105485530000443</v>
      </c>
      <c r="D15" s="31">
        <f>B15-C15</f>
        <v>154.6604135099994</v>
      </c>
      <c r="E15" s="34">
        <f>B15/C15-1</f>
        <v>6.996472133584314</v>
      </c>
    </row>
    <row r="16" spans="1:5" ht="12">
      <c r="A16" s="30" t="s">
        <v>16</v>
      </c>
      <c r="B16" s="140">
        <f>Gas!B18</f>
        <v>1006.8002398700027</v>
      </c>
      <c r="C16" s="52">
        <f>Gas!C18</f>
        <v>874.7786719499991</v>
      </c>
      <c r="D16" s="31">
        <f>B16-C16</f>
        <v>132.02156792000358</v>
      </c>
      <c r="E16" s="34">
        <f>B16/C16-1</f>
        <v>0.15091996656218165</v>
      </c>
    </row>
    <row r="17" spans="1:5" ht="12">
      <c r="A17" s="47" t="s">
        <v>17</v>
      </c>
      <c r="B17" s="53">
        <f>+B15/B16</f>
        <v>0.17557196754623708</v>
      </c>
      <c r="C17" s="53">
        <f>+C15/C16</f>
        <v>0.02526980393877728</v>
      </c>
      <c r="D17" s="54">
        <f>+(B17-C17)*100</f>
        <v>15.03021636074598</v>
      </c>
      <c r="E17" s="55"/>
    </row>
    <row r="19" ht="12">
      <c r="D19" s="69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/>
    <row r="3" spans="1:7" ht="12">
      <c r="A3" s="78" t="s">
        <v>51</v>
      </c>
      <c r="B3" s="79">
        <f>+'Energia elettrica'!B3</f>
        <v>45199</v>
      </c>
      <c r="C3" s="77" t="s">
        <v>11</v>
      </c>
      <c r="D3" s="79">
        <f>+'Energia elettrica'!D3</f>
        <v>44834</v>
      </c>
      <c r="E3" s="77" t="s">
        <v>11</v>
      </c>
      <c r="F3" s="80" t="s">
        <v>8</v>
      </c>
      <c r="G3" s="81" t="s">
        <v>9</v>
      </c>
    </row>
    <row r="4" spans="1:7" ht="12">
      <c r="A4" s="26" t="s">
        <v>12</v>
      </c>
      <c r="B4" s="66">
        <v>770.3600333099998</v>
      </c>
      <c r="C4" s="27">
        <f>B4/$B$4</f>
        <v>1</v>
      </c>
      <c r="D4" s="66">
        <v>789.38402627</v>
      </c>
      <c r="E4" s="27">
        <f>D4/$D$4</f>
        <v>1</v>
      </c>
      <c r="F4" s="28">
        <f>B4-D4</f>
        <v>-19.023992960000214</v>
      </c>
      <c r="G4" s="29">
        <f>B4/D4-1</f>
        <v>-0.024099794684080966</v>
      </c>
    </row>
    <row r="5" spans="1:7" ht="12">
      <c r="A5" s="30" t="s">
        <v>13</v>
      </c>
      <c r="B5" s="31">
        <v>-420.5802108699999</v>
      </c>
      <c r="C5" s="32">
        <f>B5/$B$4</f>
        <v>-0.5459527917912567</v>
      </c>
      <c r="D5" s="31">
        <v>-448.20241702</v>
      </c>
      <c r="E5" s="32">
        <f>D5/$D$4</f>
        <v>-0.5677875433302692</v>
      </c>
      <c r="F5" s="33">
        <f>B5-D5</f>
        <v>27.622206150000068</v>
      </c>
      <c r="G5" s="34">
        <f>B5/D5-1</f>
        <v>-0.06162886477421092</v>
      </c>
    </row>
    <row r="6" spans="1:7" ht="12">
      <c r="A6" s="30" t="s">
        <v>3</v>
      </c>
      <c r="B6" s="31">
        <v>-144.09915382</v>
      </c>
      <c r="C6" s="32">
        <f>B6/$B$4</f>
        <v>-0.1870542961592261</v>
      </c>
      <c r="D6" s="31">
        <v>-138.98473005000002</v>
      </c>
      <c r="E6" s="32">
        <f>D6/$D$4</f>
        <v>-0.17606732011886675</v>
      </c>
      <c r="F6" s="33">
        <f>B6-D6</f>
        <v>-5.1144237699999735</v>
      </c>
      <c r="G6" s="34">
        <f>B6/D6-1</f>
        <v>0.03679845813392624</v>
      </c>
    </row>
    <row r="7" spans="1:7" ht="12">
      <c r="A7" s="30" t="s">
        <v>5</v>
      </c>
      <c r="B7" s="42">
        <v>3.58</v>
      </c>
      <c r="C7" s="36">
        <f>B7/$B$4</f>
        <v>0.004647177741838245</v>
      </c>
      <c r="D7" s="42">
        <v>3.58</v>
      </c>
      <c r="E7" s="36">
        <f>D7/$D$4</f>
        <v>0.004535181712399512</v>
      </c>
      <c r="F7" s="43">
        <f>B7-D7</f>
        <v>0</v>
      </c>
      <c r="G7" s="34">
        <f>B7/D7-1</f>
        <v>0</v>
      </c>
    </row>
    <row r="8" spans="1:7" ht="12">
      <c r="A8" s="37" t="s">
        <v>14</v>
      </c>
      <c r="B8" s="67">
        <f>SUM(B4:B7)</f>
        <v>209.26066861999993</v>
      </c>
      <c r="C8" s="39">
        <f>B8/$B$4</f>
        <v>0.27164008979135545</v>
      </c>
      <c r="D8" s="67">
        <f>SUM(D4:D7)</f>
        <v>205.77687920000005</v>
      </c>
      <c r="E8" s="39">
        <f>D8/$D$4</f>
        <v>0.2606803182632636</v>
      </c>
      <c r="F8" s="40">
        <f>B8-D8</f>
        <v>3.48378941999988</v>
      </c>
      <c r="G8" s="41">
        <f>B8/D8-1</f>
        <v>0.016929936120830602</v>
      </c>
    </row>
    <row r="9" spans="1:7" ht="12">
      <c r="A9" s="65"/>
      <c r="B9" s="65"/>
      <c r="C9" s="65"/>
      <c r="D9" s="65"/>
      <c r="E9" s="65"/>
      <c r="F9" s="65"/>
      <c r="G9" s="65"/>
    </row>
    <row r="10" spans="1:5" ht="12">
      <c r="A10" s="78" t="s">
        <v>7</v>
      </c>
      <c r="B10" s="79">
        <f>+B3</f>
        <v>45199</v>
      </c>
      <c r="C10" s="79">
        <f>+D3</f>
        <v>44834</v>
      </c>
      <c r="D10" s="80" t="s">
        <v>8</v>
      </c>
      <c r="E10" s="82" t="s">
        <v>9</v>
      </c>
    </row>
    <row r="11" spans="1:5" ht="14.25" customHeight="1">
      <c r="A11" s="26" t="s">
        <v>49</v>
      </c>
      <c r="B11" s="65"/>
      <c r="C11" s="65"/>
      <c r="D11" s="65"/>
      <c r="E11" s="84"/>
    </row>
    <row r="12" spans="1:5" ht="12">
      <c r="A12" s="30" t="s">
        <v>44</v>
      </c>
      <c r="B12" s="52">
        <v>219.23994403672455</v>
      </c>
      <c r="C12" s="52">
        <v>219.51309636394845</v>
      </c>
      <c r="D12" s="31">
        <f>B12-C12</f>
        <v>-0.2731523272238974</v>
      </c>
      <c r="E12" s="34">
        <f>B12/C12-1</f>
        <v>-0.0012443554928996958</v>
      </c>
    </row>
    <row r="13" spans="1:5" ht="12">
      <c r="A13" s="30" t="s">
        <v>18</v>
      </c>
      <c r="B13" s="52">
        <v>180.60902610567035</v>
      </c>
      <c r="C13" s="52">
        <v>178.42675781587454</v>
      </c>
      <c r="D13" s="31">
        <f>B13-C13</f>
        <v>2.1822682897958146</v>
      </c>
      <c r="E13" s="34">
        <f>B13/C13-1</f>
        <v>0.012230611128672741</v>
      </c>
    </row>
    <row r="14" spans="1:5" ht="12">
      <c r="A14" s="47" t="s">
        <v>19</v>
      </c>
      <c r="B14" s="48">
        <v>180.65601938406184</v>
      </c>
      <c r="C14" s="48">
        <v>176.3890656069714</v>
      </c>
      <c r="D14" s="68">
        <f>B14-C14</f>
        <v>4.2669537770904356</v>
      </c>
      <c r="E14" s="50">
        <f>B14/C14-1</f>
        <v>0.024190579854864946</v>
      </c>
    </row>
    <row r="15" spans="1:5" ht="12">
      <c r="A15" s="65"/>
      <c r="B15" s="85"/>
      <c r="C15" s="85"/>
      <c r="D15" s="31"/>
      <c r="E15" s="64"/>
    </row>
    <row r="16" spans="1:5" ht="12">
      <c r="A16" s="83" t="s">
        <v>38</v>
      </c>
      <c r="B16" s="79">
        <f>+B10</f>
        <v>45199</v>
      </c>
      <c r="C16" s="79">
        <f>+C10</f>
        <v>44834</v>
      </c>
      <c r="D16" s="80" t="s">
        <v>8</v>
      </c>
      <c r="E16" s="82" t="s">
        <v>9</v>
      </c>
    </row>
    <row r="17" spans="1:5" ht="12">
      <c r="A17" s="30" t="s">
        <v>15</v>
      </c>
      <c r="B17" s="52">
        <f>B8</f>
        <v>209.26066861999993</v>
      </c>
      <c r="C17" s="52">
        <f>D8</f>
        <v>205.77687920000005</v>
      </c>
      <c r="D17" s="31">
        <f>B17-C17</f>
        <v>3.48378941999988</v>
      </c>
      <c r="E17" s="34">
        <f>B17/C17-1</f>
        <v>0.016929936120830602</v>
      </c>
    </row>
    <row r="18" spans="1:5" ht="12">
      <c r="A18" s="30" t="s">
        <v>16</v>
      </c>
      <c r="B18" s="140">
        <f>'Energia elettrica'!B16</f>
        <v>1006.8002398700027</v>
      </c>
      <c r="C18" s="52">
        <f>'Energia elettrica'!C16</f>
        <v>874.7786719499991</v>
      </c>
      <c r="D18" s="31">
        <f>B18-C18</f>
        <v>132.02156792000358</v>
      </c>
      <c r="E18" s="34">
        <f>B18/C18-1</f>
        <v>0.15091996656218165</v>
      </c>
    </row>
    <row r="19" spans="1:5" ht="12">
      <c r="A19" s="47" t="s">
        <v>17</v>
      </c>
      <c r="B19" s="53">
        <f>+B17/B18</f>
        <v>0.20784725741326754</v>
      </c>
      <c r="C19" s="53">
        <f>+C17/C18</f>
        <v>0.23523307757526343</v>
      </c>
      <c r="D19" s="54">
        <f>+(B19-C19)*100</f>
        <v>-2.7385820161995893</v>
      </c>
      <c r="E19" s="55"/>
    </row>
    <row r="22" ht="12">
      <c r="D22" s="6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/>
    <row r="3" spans="1:7" ht="12">
      <c r="A3" s="89" t="s">
        <v>51</v>
      </c>
      <c r="B3" s="90">
        <f>+Acqua!$B$3</f>
        <v>45199</v>
      </c>
      <c r="C3" s="91" t="s">
        <v>11</v>
      </c>
      <c r="D3" s="90">
        <f>+Acqua!$D$3</f>
        <v>44834</v>
      </c>
      <c r="E3" s="91" t="s">
        <v>11</v>
      </c>
      <c r="F3" s="92" t="s">
        <v>8</v>
      </c>
      <c r="G3" s="93" t="s">
        <v>9</v>
      </c>
    </row>
    <row r="4" spans="1:7" ht="12">
      <c r="A4" s="26" t="s">
        <v>12</v>
      </c>
      <c r="B4" s="106">
        <v>1289.8803142899997</v>
      </c>
      <c r="C4" s="27">
        <f>B4/$B$4</f>
        <v>1</v>
      </c>
      <c r="D4" s="106">
        <v>1168.2752278799999</v>
      </c>
      <c r="E4" s="27">
        <f>D4/$D$4</f>
        <v>1</v>
      </c>
      <c r="F4" s="28">
        <f>B4-D4</f>
        <v>121.60508640999979</v>
      </c>
      <c r="G4" s="29">
        <f>B4/D4-1</f>
        <v>0.10408941618206646</v>
      </c>
    </row>
    <row r="5" spans="1:7" ht="12">
      <c r="A5" s="30" t="s">
        <v>13</v>
      </c>
      <c r="B5" s="31">
        <v>-862.55020341</v>
      </c>
      <c r="C5" s="32">
        <f>B5/$B$4</f>
        <v>-0.6687056107874483</v>
      </c>
      <c r="D5" s="31">
        <v>-781.9778275299998</v>
      </c>
      <c r="E5" s="32">
        <f>D5/$D$4</f>
        <v>-0.6693438402772682</v>
      </c>
      <c r="F5" s="33">
        <f>B5-D5</f>
        <v>-80.57237588000021</v>
      </c>
      <c r="G5" s="34">
        <f>B5/D5-1</f>
        <v>0.10303665020081287</v>
      </c>
    </row>
    <row r="6" spans="1:7" ht="12">
      <c r="A6" s="30" t="s">
        <v>3</v>
      </c>
      <c r="B6" s="31">
        <v>-183.01872961999996</v>
      </c>
      <c r="C6" s="32">
        <f>B6/$B$4</f>
        <v>-0.1418881485300755</v>
      </c>
      <c r="D6" s="31">
        <v>-162.45531223</v>
      </c>
      <c r="E6" s="32">
        <f>D6/$D$4</f>
        <v>-0.13905568512720934</v>
      </c>
      <c r="F6" s="33">
        <f>B6-D6</f>
        <v>-20.563417389999955</v>
      </c>
      <c r="G6" s="34">
        <f>B6/D6-1</f>
        <v>0.1265789164277178</v>
      </c>
    </row>
    <row r="7" spans="1:7" ht="12">
      <c r="A7" s="30" t="s">
        <v>5</v>
      </c>
      <c r="B7" s="42">
        <v>13.73759558</v>
      </c>
      <c r="C7" s="36">
        <f>B7/$B$4</f>
        <v>0.010650287028809885</v>
      </c>
      <c r="D7" s="42">
        <v>22.313468040000004</v>
      </c>
      <c r="E7" s="36">
        <f>D7/$D$4</f>
        <v>0.019099495998465138</v>
      </c>
      <c r="F7" s="43">
        <f>B7-D7</f>
        <v>-8.575872460000003</v>
      </c>
      <c r="G7" s="34">
        <f>B7/D7-1</f>
        <v>-0.384336152705019</v>
      </c>
    </row>
    <row r="8" spans="1:7" ht="12">
      <c r="A8" s="37" t="s">
        <v>14</v>
      </c>
      <c r="B8" s="67">
        <f>SUM(B4:B7)</f>
        <v>258.0489768399997</v>
      </c>
      <c r="C8" s="39">
        <f>B8/$B$4</f>
        <v>0.20005652771128604</v>
      </c>
      <c r="D8" s="67">
        <f>SUM(D4:D7)</f>
        <v>246.1555561600001</v>
      </c>
      <c r="E8" s="39">
        <f>D8/$D$4</f>
        <v>0.21069997059398757</v>
      </c>
      <c r="F8" s="40">
        <f>B8-D8</f>
        <v>11.893420679999593</v>
      </c>
      <c r="G8" s="41">
        <f>B8/D8-1</f>
        <v>0.048316685861313324</v>
      </c>
    </row>
    <row r="9" spans="1:7" ht="12">
      <c r="A9" s="65"/>
      <c r="B9" s="65"/>
      <c r="C9" s="65"/>
      <c r="D9" s="65"/>
      <c r="E9" s="65"/>
      <c r="F9" s="65"/>
      <c r="G9" s="65"/>
    </row>
    <row r="10" spans="1:7" ht="24">
      <c r="A10" s="89" t="s">
        <v>54</v>
      </c>
      <c r="B10" s="90">
        <f>+B3</f>
        <v>45199</v>
      </c>
      <c r="C10" s="94" t="s">
        <v>11</v>
      </c>
      <c r="D10" s="90">
        <f>+D3</f>
        <v>44834</v>
      </c>
      <c r="E10" s="94" t="s">
        <v>11</v>
      </c>
      <c r="F10" s="92" t="s">
        <v>8</v>
      </c>
      <c r="G10" s="95" t="s">
        <v>9</v>
      </c>
    </row>
    <row r="11" spans="1:7" ht="12">
      <c r="A11" s="30" t="s">
        <v>20</v>
      </c>
      <c r="B11" s="107">
        <v>1772.7812100000015</v>
      </c>
      <c r="C11" s="32">
        <f>B11/$D$4</f>
        <v>1.517434563101165</v>
      </c>
      <c r="D11" s="107">
        <v>1648.8413409999998</v>
      </c>
      <c r="E11" s="36">
        <f aca="true" t="shared" si="0" ref="E11:E22">+D11/D$15</f>
        <v>0.325179322319992</v>
      </c>
      <c r="F11" s="31">
        <f>B11-D11</f>
        <v>123.93986900000164</v>
      </c>
      <c r="G11" s="34">
        <f>B11/D11-1</f>
        <v>0.07516785631104672</v>
      </c>
    </row>
    <row r="12" spans="1:7" ht="12">
      <c r="A12" s="30" t="s">
        <v>21</v>
      </c>
      <c r="B12" s="107">
        <v>2036.5754920000077</v>
      </c>
      <c r="C12" s="36">
        <f aca="true" t="shared" si="1" ref="C12:C22">B12/$B$15</f>
        <v>0.34846101559565146</v>
      </c>
      <c r="D12" s="107">
        <v>1849.9791060000007</v>
      </c>
      <c r="E12" s="36">
        <f t="shared" si="0"/>
        <v>0.3648470820305718</v>
      </c>
      <c r="F12" s="31">
        <f aca="true" t="shared" si="2" ref="F12:F21">B12-D12</f>
        <v>186.596386000007</v>
      </c>
      <c r="G12" s="34">
        <f aca="true" t="shared" si="3" ref="G12:G22">B12/D12-1</f>
        <v>0.10086405051539371</v>
      </c>
    </row>
    <row r="13" spans="1:7" ht="12">
      <c r="A13" s="86" t="s">
        <v>39</v>
      </c>
      <c r="B13" s="87">
        <f>SUM(B11:B12)</f>
        <v>3809.356702000009</v>
      </c>
      <c r="C13" s="39">
        <f t="shared" si="1"/>
        <v>0.6517864475730515</v>
      </c>
      <c r="D13" s="87">
        <f>SUM(D11:D12)</f>
        <v>3498.8204470000005</v>
      </c>
      <c r="E13" s="39">
        <f t="shared" si="0"/>
        <v>0.6900264043505638</v>
      </c>
      <c r="F13" s="40">
        <f t="shared" si="2"/>
        <v>310.5362550000086</v>
      </c>
      <c r="G13" s="41">
        <f t="shared" si="3"/>
        <v>0.08875455591505776</v>
      </c>
    </row>
    <row r="14" spans="1:7" ht="12">
      <c r="A14" s="30" t="s">
        <v>40</v>
      </c>
      <c r="B14" s="107">
        <v>2035.1291970000007</v>
      </c>
      <c r="C14" s="36">
        <f t="shared" si="1"/>
        <v>0.3482135524269484</v>
      </c>
      <c r="D14" s="107">
        <v>1571.7397879999999</v>
      </c>
      <c r="E14" s="36">
        <f t="shared" si="0"/>
        <v>0.3099735956494361</v>
      </c>
      <c r="F14" s="31">
        <f t="shared" si="2"/>
        <v>463.3894090000008</v>
      </c>
      <c r="G14" s="34">
        <f t="shared" si="3"/>
        <v>0.2948257800291818</v>
      </c>
    </row>
    <row r="15" spans="1:7" s="22" customFormat="1" ht="12">
      <c r="A15" s="37" t="s">
        <v>22</v>
      </c>
      <c r="B15" s="87">
        <f>SUM(B13:B14)</f>
        <v>5844.48589900001</v>
      </c>
      <c r="C15" s="39">
        <f t="shared" si="1"/>
        <v>1</v>
      </c>
      <c r="D15" s="87">
        <f>SUM(D13:D14)</f>
        <v>5070.560235000001</v>
      </c>
      <c r="E15" s="39">
        <f t="shared" si="0"/>
        <v>1</v>
      </c>
      <c r="F15" s="40">
        <f t="shared" si="2"/>
        <v>773.9256640000094</v>
      </c>
      <c r="G15" s="41">
        <f t="shared" si="3"/>
        <v>0.1526311942135934</v>
      </c>
    </row>
    <row r="16" spans="1:7" ht="12">
      <c r="A16" s="30" t="s">
        <v>23</v>
      </c>
      <c r="B16" s="52">
        <v>440.2262519999998</v>
      </c>
      <c r="C16" s="36">
        <f t="shared" si="1"/>
        <v>0.07532334915468311</v>
      </c>
      <c r="D16" s="52">
        <v>506.5477600000002</v>
      </c>
      <c r="E16" s="36">
        <f t="shared" si="0"/>
        <v>0.09989976186526855</v>
      </c>
      <c r="F16" s="31">
        <f t="shared" si="2"/>
        <v>-66.32150800000039</v>
      </c>
      <c r="G16" s="34">
        <f t="shared" si="3"/>
        <v>-0.1309284399954712</v>
      </c>
    </row>
    <row r="17" spans="1:7" ht="12">
      <c r="A17" s="30" t="s">
        <v>24</v>
      </c>
      <c r="B17" s="52">
        <v>943.2187569999987</v>
      </c>
      <c r="C17" s="36">
        <f t="shared" si="1"/>
        <v>0.16138609508175616</v>
      </c>
      <c r="D17" s="52">
        <v>862.1827910000001</v>
      </c>
      <c r="E17" s="36">
        <f t="shared" si="0"/>
        <v>0.17003698823035476</v>
      </c>
      <c r="F17" s="31">
        <f t="shared" si="2"/>
        <v>81.03596599999867</v>
      </c>
      <c r="G17" s="34">
        <f t="shared" si="3"/>
        <v>0.09398931044078185</v>
      </c>
    </row>
    <row r="18" spans="1:7" ht="12">
      <c r="A18" s="30" t="s">
        <v>25</v>
      </c>
      <c r="B18" s="52">
        <v>457.46943099999976</v>
      </c>
      <c r="C18" s="36">
        <f t="shared" si="1"/>
        <v>0.07827368204930953</v>
      </c>
      <c r="D18" s="52">
        <v>413.643247</v>
      </c>
      <c r="E18" s="36">
        <f t="shared" si="0"/>
        <v>0.08157742494503666</v>
      </c>
      <c r="F18" s="31">
        <f t="shared" si="2"/>
        <v>43.826183999999785</v>
      </c>
      <c r="G18" s="34">
        <f t="shared" si="3"/>
        <v>0.10595164871626639</v>
      </c>
    </row>
    <row r="19" spans="1:11" ht="12">
      <c r="A19" s="30" t="s">
        <v>26</v>
      </c>
      <c r="B19" s="52">
        <v>378.0269399999997</v>
      </c>
      <c r="C19" s="36">
        <f t="shared" si="1"/>
        <v>0.06468095680831054</v>
      </c>
      <c r="D19" s="52">
        <v>360.07275</v>
      </c>
      <c r="E19" s="36">
        <f t="shared" si="0"/>
        <v>0.07101241939984565</v>
      </c>
      <c r="F19" s="31">
        <f t="shared" si="2"/>
        <v>17.9541899999997</v>
      </c>
      <c r="G19" s="34">
        <f t="shared" si="3"/>
        <v>0.0498626735847123</v>
      </c>
      <c r="K19" s="88"/>
    </row>
    <row r="20" spans="1:7" ht="12">
      <c r="A20" s="30" t="s">
        <v>27</v>
      </c>
      <c r="B20" s="52">
        <v>1227.5086529999987</v>
      </c>
      <c r="C20" s="36">
        <f t="shared" si="1"/>
        <v>0.21002850793258396</v>
      </c>
      <c r="D20" s="52">
        <v>1025.9674710000002</v>
      </c>
      <c r="E20" s="36">
        <f t="shared" si="0"/>
        <v>0.20233808957009658</v>
      </c>
      <c r="F20" s="31">
        <f t="shared" si="2"/>
        <v>201.54118199999857</v>
      </c>
      <c r="G20" s="34">
        <f t="shared" si="3"/>
        <v>0.19644012865589033</v>
      </c>
    </row>
    <row r="21" spans="1:10" ht="12">
      <c r="A21" s="30" t="s">
        <v>28</v>
      </c>
      <c r="B21" s="52">
        <v>2398.035866000012</v>
      </c>
      <c r="C21" s="36">
        <f t="shared" si="1"/>
        <v>0.41030740897335644</v>
      </c>
      <c r="D21" s="52">
        <v>1902.1462159999999</v>
      </c>
      <c r="E21" s="36">
        <f t="shared" si="0"/>
        <v>0.3751353159893977</v>
      </c>
      <c r="F21" s="31">
        <f t="shared" si="2"/>
        <v>495.8896500000121</v>
      </c>
      <c r="G21" s="34">
        <f t="shared" si="3"/>
        <v>0.2607000691265535</v>
      </c>
      <c r="J21" s="42"/>
    </row>
    <row r="22" spans="1:10" s="22" customFormat="1" ht="12">
      <c r="A22" s="37" t="s">
        <v>29</v>
      </c>
      <c r="B22" s="87">
        <f>SUM(B16:B21)</f>
        <v>5844.485899000008</v>
      </c>
      <c r="C22" s="39">
        <f t="shared" si="1"/>
        <v>0.9999999999999997</v>
      </c>
      <c r="D22" s="87">
        <f>SUM(D16:D21)</f>
        <v>5070.560235000001</v>
      </c>
      <c r="E22" s="39">
        <f t="shared" si="0"/>
        <v>1</v>
      </c>
      <c r="F22" s="40">
        <f>B22-D22</f>
        <v>773.9256640000076</v>
      </c>
      <c r="G22" s="41">
        <f t="shared" si="3"/>
        <v>0.15263119421359317</v>
      </c>
      <c r="J22" s="42"/>
    </row>
    <row r="23" ht="12">
      <c r="J23" s="42"/>
    </row>
    <row r="24" spans="1:10" ht="12">
      <c r="A24" s="96" t="s">
        <v>38</v>
      </c>
      <c r="B24" s="90">
        <f>+B10</f>
        <v>45199</v>
      </c>
      <c r="C24" s="90">
        <f>+D10</f>
        <v>44834</v>
      </c>
      <c r="D24" s="92" t="s">
        <v>8</v>
      </c>
      <c r="E24" s="95" t="s">
        <v>9</v>
      </c>
      <c r="J24" s="42"/>
    </row>
    <row r="25" spans="1:10" ht="12">
      <c r="A25" s="30" t="s">
        <v>15</v>
      </c>
      <c r="B25" s="52">
        <f>B8</f>
        <v>258.0489768399997</v>
      </c>
      <c r="C25" s="52">
        <f>D8</f>
        <v>246.1555561600001</v>
      </c>
      <c r="D25" s="31">
        <f>B25-C25</f>
        <v>11.893420679999593</v>
      </c>
      <c r="E25" s="34">
        <f>B25/C25-1</f>
        <v>0.048316685861313324</v>
      </c>
      <c r="J25" s="42"/>
    </row>
    <row r="26" spans="1:10" ht="12">
      <c r="A26" s="30" t="s">
        <v>16</v>
      </c>
      <c r="B26" s="140">
        <f>Acqua!B18</f>
        <v>1006.8002398700027</v>
      </c>
      <c r="C26" s="52">
        <f>Acqua!C18</f>
        <v>874.7786719499991</v>
      </c>
      <c r="D26" s="31">
        <f>B26-C26</f>
        <v>132.02156792000358</v>
      </c>
      <c r="E26" s="34">
        <f>B26/C26-1</f>
        <v>0.15091996656218165</v>
      </c>
      <c r="J26" s="42"/>
    </row>
    <row r="27" spans="1:5" ht="12">
      <c r="A27" s="47" t="s">
        <v>17</v>
      </c>
      <c r="B27" s="53">
        <f>+B25/B26</f>
        <v>0.25630603432645066</v>
      </c>
      <c r="C27" s="53">
        <f>+C25/C26</f>
        <v>0.28139181264134655</v>
      </c>
      <c r="D27" s="54">
        <f>+(B27-C27)*100</f>
        <v>-2.508577831489589</v>
      </c>
      <c r="E27" s="55"/>
    </row>
    <row r="29" ht="12">
      <c r="D29" s="69"/>
    </row>
    <row r="30" ht="12">
      <c r="D30" s="6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8" width="8.8515625" style="3" customWidth="1"/>
    <col min="9" max="9" width="26.00390625" style="3" customWidth="1"/>
    <col min="10" max="16384" width="8.8515625" style="3" customWidth="1"/>
  </cols>
  <sheetData>
    <row r="1" ht="12"/>
    <row r="2" ht="12"/>
    <row r="3" spans="1:7" ht="12">
      <c r="A3" s="99" t="s">
        <v>51</v>
      </c>
      <c r="B3" s="100">
        <f>+Ambiente!B3</f>
        <v>45199</v>
      </c>
      <c r="C3" s="97" t="s">
        <v>11</v>
      </c>
      <c r="D3" s="100">
        <f>+Ambiente!D3</f>
        <v>44834</v>
      </c>
      <c r="E3" s="98" t="s">
        <v>11</v>
      </c>
      <c r="F3" s="101" t="s">
        <v>8</v>
      </c>
      <c r="G3" s="102" t="s">
        <v>9</v>
      </c>
    </row>
    <row r="4" spans="1:7" ht="12">
      <c r="A4" s="26" t="s">
        <v>12</v>
      </c>
      <c r="B4" s="66">
        <v>130.39571497999998</v>
      </c>
      <c r="C4" s="27">
        <f>+B4/B$4</f>
        <v>1</v>
      </c>
      <c r="D4" s="66">
        <v>134.36261702000002</v>
      </c>
      <c r="E4" s="27">
        <f>D4/$D$4</f>
        <v>1</v>
      </c>
      <c r="F4" s="28">
        <f>B4-D4</f>
        <v>-3.9669020400000363</v>
      </c>
      <c r="G4" s="29">
        <f>B4/D4-1</f>
        <v>-0.029523852154573316</v>
      </c>
    </row>
    <row r="5" spans="1:7" ht="12">
      <c r="A5" s="30" t="s">
        <v>13</v>
      </c>
      <c r="B5" s="31">
        <v>-87.42957873</v>
      </c>
      <c r="C5" s="32">
        <f>+B5/B$4</f>
        <v>-0.6704942623567799</v>
      </c>
      <c r="D5" s="31">
        <v>-96.79577723999999</v>
      </c>
      <c r="E5" s="32">
        <f>D5/$D$4</f>
        <v>-0.7204070550783619</v>
      </c>
      <c r="F5" s="33">
        <f>B5-D5</f>
        <v>9.36619850999999</v>
      </c>
      <c r="G5" s="34">
        <f>B5/D5-1</f>
        <v>-0.09676247019306428</v>
      </c>
    </row>
    <row r="6" spans="1:7" ht="12">
      <c r="A6" s="30" t="s">
        <v>3</v>
      </c>
      <c r="B6" s="31">
        <v>-16.283243640000002</v>
      </c>
      <c r="C6" s="32">
        <f>+B6/B$4</f>
        <v>-0.12487560379186936</v>
      </c>
      <c r="D6" s="31">
        <v>-15.6854655</v>
      </c>
      <c r="E6" s="32">
        <f>D6/$D$4</f>
        <v>-0.1167398034355434</v>
      </c>
      <c r="F6" s="33">
        <f>B6-D6</f>
        <v>-0.5977781400000026</v>
      </c>
      <c r="G6" s="34">
        <f>B6/D6-1</f>
        <v>0.03811032194103525</v>
      </c>
    </row>
    <row r="7" spans="1:7" ht="12">
      <c r="A7" s="30" t="s">
        <v>5</v>
      </c>
      <c r="B7" s="42">
        <v>1.9076933200000001</v>
      </c>
      <c r="C7" s="32">
        <f>+B7/B$4</f>
        <v>0.014630030751337198</v>
      </c>
      <c r="D7" s="42">
        <v>1.9024748000000002</v>
      </c>
      <c r="E7" s="32">
        <f>D7/$D$4</f>
        <v>0.014159256809628937</v>
      </c>
      <c r="F7" s="43">
        <f>B7-D7</f>
        <v>0.005218519999999893</v>
      </c>
      <c r="G7" s="34">
        <f>B7/D7-1</f>
        <v>0.0027430166223489927</v>
      </c>
    </row>
    <row r="8" spans="1:7" ht="12">
      <c r="A8" s="37" t="s">
        <v>14</v>
      </c>
      <c r="B8" s="67">
        <f>SUM(B4:B7)</f>
        <v>28.590585929999975</v>
      </c>
      <c r="C8" s="39">
        <f>+B8/B$4</f>
        <v>0.21926016460268793</v>
      </c>
      <c r="D8" s="67">
        <f>SUM(D4:D7)</f>
        <v>23.783849080000024</v>
      </c>
      <c r="E8" s="39">
        <f>D8/$D$4</f>
        <v>0.17701239829572368</v>
      </c>
      <c r="F8" s="40">
        <f>B8-D8</f>
        <v>4.80673684999995</v>
      </c>
      <c r="G8" s="41">
        <f>B8/D8-1</f>
        <v>0.20210088088903833</v>
      </c>
    </row>
    <row r="9" spans="1:7" ht="12">
      <c r="A9" s="65"/>
      <c r="B9" s="65"/>
      <c r="C9" s="65"/>
      <c r="D9" s="65"/>
      <c r="E9" s="65"/>
      <c r="F9" s="65"/>
      <c r="G9" s="65"/>
    </row>
    <row r="10" spans="1:5" ht="12">
      <c r="A10" s="99" t="s">
        <v>7</v>
      </c>
      <c r="B10" s="100">
        <f>+B3</f>
        <v>45199</v>
      </c>
      <c r="C10" s="100">
        <f>+D3</f>
        <v>44834</v>
      </c>
      <c r="D10" s="101" t="s">
        <v>8</v>
      </c>
      <c r="E10" s="103" t="s">
        <v>9</v>
      </c>
    </row>
    <row r="11" spans="1:5" ht="12">
      <c r="A11" s="26" t="s">
        <v>30</v>
      </c>
      <c r="D11" s="31"/>
      <c r="E11" s="84"/>
    </row>
    <row r="12" spans="1:5" ht="12">
      <c r="A12" s="30" t="s">
        <v>55</v>
      </c>
      <c r="B12" s="52">
        <v>645.071</v>
      </c>
      <c r="C12" s="52">
        <v>581.37</v>
      </c>
      <c r="D12" s="31">
        <f>B12-C12</f>
        <v>63.70100000000002</v>
      </c>
      <c r="E12" s="34">
        <f>B12/C12-1</f>
        <v>0.10957049727368107</v>
      </c>
    </row>
    <row r="13" spans="1:5" ht="12">
      <c r="A13" s="47" t="s">
        <v>31</v>
      </c>
      <c r="B13" s="23">
        <v>208</v>
      </c>
      <c r="C13" s="23">
        <v>194</v>
      </c>
      <c r="D13" s="68">
        <f>B13-C13</f>
        <v>14</v>
      </c>
      <c r="E13" s="50">
        <f>B13/C13-1</f>
        <v>0.07216494845360821</v>
      </c>
    </row>
    <row r="15" spans="1:5" ht="12">
      <c r="A15" s="104" t="s">
        <v>38</v>
      </c>
      <c r="B15" s="100">
        <f>+B3</f>
        <v>45199</v>
      </c>
      <c r="C15" s="100">
        <f>+C10</f>
        <v>44834</v>
      </c>
      <c r="D15" s="101" t="s">
        <v>8</v>
      </c>
      <c r="E15" s="103" t="s">
        <v>9</v>
      </c>
    </row>
    <row r="16" spans="1:5" ht="12">
      <c r="A16" s="30" t="s">
        <v>15</v>
      </c>
      <c r="B16" s="52">
        <f>B8</f>
        <v>28.590585929999975</v>
      </c>
      <c r="C16" s="52">
        <f>D8</f>
        <v>23.783849080000024</v>
      </c>
      <c r="D16" s="31">
        <f>B16-C16</f>
        <v>4.80673684999995</v>
      </c>
      <c r="E16" s="34">
        <f>B16/C16-1</f>
        <v>0.20210088088903833</v>
      </c>
    </row>
    <row r="17" spans="1:5" ht="12">
      <c r="A17" s="30" t="s">
        <v>16</v>
      </c>
      <c r="B17" s="140">
        <f>Ambiente!B26</f>
        <v>1006.8002398700027</v>
      </c>
      <c r="C17" s="52">
        <f>Ambiente!C26</f>
        <v>874.7786719499991</v>
      </c>
      <c r="D17" s="31">
        <f>B17-C17</f>
        <v>132.02156792000358</v>
      </c>
      <c r="E17" s="34">
        <f>B17/C17-1</f>
        <v>0.15091996656218165</v>
      </c>
    </row>
    <row r="18" spans="1:5" ht="12">
      <c r="A18" s="47" t="s">
        <v>17</v>
      </c>
      <c r="B18" s="53">
        <f>+B16/B17</f>
        <v>0.02839747627959601</v>
      </c>
      <c r="C18" s="53">
        <f>+C16/C17</f>
        <v>0.027188419016872727</v>
      </c>
      <c r="D18" s="54">
        <f>+(B18-C18)*100</f>
        <v>0.12090572627232836</v>
      </c>
      <c r="E18" s="55"/>
    </row>
    <row r="20" ht="12">
      <c r="C20" s="69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2"/>
  <ignoredErrors>
    <ignoredError sqref="C8" formula="1"/>
    <ignoredError sqref="B8 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2023-10-31T10:14:06Z</dcterms:modified>
  <cp:category/>
  <cp:version/>
  <cp:contentType/>
  <cp:contentStatus/>
</cp:coreProperties>
</file>